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tamoqm\Downloads\"/>
    </mc:Choice>
  </mc:AlternateContent>
  <bookViews>
    <workbookView xWindow="0" yWindow="0" windowWidth="28800" windowHeight="12375" firstSheet="2" activeTab="2"/>
  </bookViews>
  <sheets>
    <sheet name="DANIELA" sheetId="1" state="hidden" r:id="rId1"/>
    <sheet name="FELIPE" sheetId="2" state="hidden" r:id="rId2"/>
    <sheet name="Prescripcion" sheetId="3" r:id="rId3"/>
    <sheet name="Hoja1" sheetId="4" state="hidden" r:id="rId4"/>
    <sheet name="Hoja2" sheetId="5" state="hidden" r:id="rId5"/>
    <sheet name="Hoja3" sheetId="6" r:id="rId6"/>
  </sheets>
  <calcPr calcId="152511"/>
</workbook>
</file>

<file path=xl/calcChain.xml><?xml version="1.0" encoding="utf-8"?>
<calcChain xmlns="http://schemas.openxmlformats.org/spreadsheetml/2006/main">
  <c r="K4" i="2" l="1"/>
  <c r="J6" i="2"/>
  <c r="K8" i="2" s="1"/>
  <c r="O6" i="2"/>
  <c r="O10" i="2"/>
  <c r="I3" i="4"/>
  <c r="O11" i="1"/>
  <c r="O9" i="1"/>
  <c r="O6" i="1"/>
  <c r="O3" i="1"/>
  <c r="O14" i="1" s="1"/>
  <c r="O2" i="2"/>
  <c r="O13" i="2"/>
  <c r="K6" i="2"/>
  <c r="J6" i="1"/>
  <c r="L3" i="1"/>
  <c r="L6" i="1" s="1"/>
  <c r="D31" i="2"/>
  <c r="E31" i="2" s="1"/>
  <c r="F31" i="2" s="1"/>
  <c r="G31" i="2" s="1"/>
  <c r="H31" i="2" s="1"/>
  <c r="D30" i="2"/>
  <c r="D29" i="2"/>
  <c r="E29" i="2"/>
  <c r="F29" i="2" s="1"/>
  <c r="G29" i="2" s="1"/>
  <c r="H29" i="2" s="1"/>
  <c r="D28" i="2"/>
  <c r="E28" i="2" s="1"/>
  <c r="F28" i="2" s="1"/>
  <c r="G28" i="2" s="1"/>
  <c r="H28" i="2" s="1"/>
  <c r="D27" i="2"/>
  <c r="E27" i="2" s="1"/>
  <c r="F27" i="2" s="1"/>
  <c r="G27" i="2" s="1"/>
  <c r="H27" i="2" s="1"/>
  <c r="D26" i="2"/>
  <c r="E26" i="2"/>
  <c r="F26" i="2" s="1"/>
  <c r="G26" i="2" s="1"/>
  <c r="H26" i="2" s="1"/>
  <c r="D25" i="2"/>
  <c r="E25" i="2"/>
  <c r="F25" i="2" s="1"/>
  <c r="G25" i="2" s="1"/>
  <c r="H25" i="2" s="1"/>
  <c r="D24" i="2"/>
  <c r="D23" i="2"/>
  <c r="E23" i="2"/>
  <c r="F23" i="2" s="1"/>
  <c r="G23" i="2" s="1"/>
  <c r="H23" i="2" s="1"/>
  <c r="D22" i="2"/>
  <c r="E22" i="2" s="1"/>
  <c r="F22" i="2" s="1"/>
  <c r="G22" i="2" s="1"/>
  <c r="H22" i="2"/>
  <c r="D21" i="2"/>
  <c r="D20" i="2"/>
  <c r="E20" i="2" s="1"/>
  <c r="F20" i="2" s="1"/>
  <c r="G20" i="2" s="1"/>
  <c r="H20" i="2" s="1"/>
  <c r="D19" i="2"/>
  <c r="E19" i="2" s="1"/>
  <c r="F19" i="2" s="1"/>
  <c r="G19" i="2" s="1"/>
  <c r="H19" i="2" s="1"/>
  <c r="D18" i="2"/>
  <c r="E18" i="2" s="1"/>
  <c r="F18" i="2" s="1"/>
  <c r="G18" i="2" s="1"/>
  <c r="H18" i="2"/>
  <c r="D17" i="2"/>
  <c r="E17" i="2" s="1"/>
  <c r="F17" i="2" s="1"/>
  <c r="G17" i="2" s="1"/>
  <c r="H17" i="2" s="1"/>
  <c r="D16" i="2"/>
  <c r="E16" i="2" s="1"/>
  <c r="F16" i="2" s="1"/>
  <c r="D15" i="2"/>
  <c r="E15" i="2" s="1"/>
  <c r="F15" i="2" s="1"/>
  <c r="D14" i="2"/>
  <c r="E14" i="2"/>
  <c r="F14" i="2"/>
  <c r="G14" i="2" s="1"/>
  <c r="H14" i="2" s="1"/>
  <c r="D13" i="2"/>
  <c r="E13" i="2" s="1"/>
  <c r="F13" i="2" s="1"/>
  <c r="G13" i="2" s="1"/>
  <c r="H13" i="2" s="1"/>
  <c r="D12" i="2"/>
  <c r="E12" i="2" s="1"/>
  <c r="F12" i="2" s="1"/>
  <c r="G12" i="2" s="1"/>
  <c r="H12" i="2" s="1"/>
  <c r="D11" i="2"/>
  <c r="D10" i="2"/>
  <c r="E10" i="2" s="1"/>
  <c r="F10" i="2" s="1"/>
  <c r="G10" i="2" s="1"/>
  <c r="H10" i="2" s="1"/>
  <c r="D9" i="2"/>
  <c r="E9" i="2"/>
  <c r="F9" i="2" s="1"/>
  <c r="G9" i="2" s="1"/>
  <c r="D8" i="2"/>
  <c r="E8" i="2"/>
  <c r="F8" i="2" s="1"/>
  <c r="G8" i="2" s="1"/>
  <c r="H8" i="2" s="1"/>
  <c r="D7" i="2"/>
  <c r="E7" i="2" s="1"/>
  <c r="F7" i="2" s="1"/>
  <c r="D6" i="2"/>
  <c r="E6" i="2" s="1"/>
  <c r="F6" i="2" s="1"/>
  <c r="D5" i="2"/>
  <c r="E5" i="2"/>
  <c r="F5" i="2"/>
  <c r="G5" i="2" s="1"/>
  <c r="H5" i="2" s="1"/>
  <c r="D4" i="2"/>
  <c r="E4" i="2"/>
  <c r="F4" i="2" s="1"/>
  <c r="G4" i="2" s="1"/>
  <c r="H4" i="2" s="1"/>
  <c r="D3" i="2"/>
  <c r="E3" i="2" s="1"/>
  <c r="F3" i="2" s="1"/>
  <c r="G3" i="2" s="1"/>
  <c r="H3" i="2" s="1"/>
  <c r="D2" i="2"/>
  <c r="D8" i="1"/>
  <c r="E8" i="1" s="1"/>
  <c r="F8" i="1" s="1"/>
  <c r="G8" i="1" s="1"/>
  <c r="H8" i="1" s="1"/>
  <c r="D9" i="1"/>
  <c r="E9" i="1" s="1"/>
  <c r="F9" i="1" s="1"/>
  <c r="G9" i="1" s="1"/>
  <c r="H9" i="1" s="1"/>
  <c r="D10" i="1"/>
  <c r="E10" i="1" s="1"/>
  <c r="F10" i="1" s="1"/>
  <c r="G10" i="1"/>
  <c r="H10" i="1" s="1"/>
  <c r="D11" i="1"/>
  <c r="E11" i="1"/>
  <c r="F11" i="1" s="1"/>
  <c r="G11" i="1" s="1"/>
  <c r="H11" i="1" s="1"/>
  <c r="D12" i="1"/>
  <c r="E12" i="1" s="1"/>
  <c r="F12" i="1" s="1"/>
  <c r="G12" i="1" s="1"/>
  <c r="H12" i="1" s="1"/>
  <c r="D13" i="1"/>
  <c r="E13" i="1" s="1"/>
  <c r="F13" i="1" s="1"/>
  <c r="G13" i="1" s="1"/>
  <c r="H13" i="1"/>
  <c r="D14" i="1"/>
  <c r="E14" i="1"/>
  <c r="F14" i="1"/>
  <c r="G14" i="1" s="1"/>
  <c r="H14" i="1" s="1"/>
  <c r="D15" i="1"/>
  <c r="E15" i="1" s="1"/>
  <c r="F15" i="1" s="1"/>
  <c r="G15" i="1" s="1"/>
  <c r="H15" i="1" s="1"/>
  <c r="D16" i="1"/>
  <c r="E16" i="1"/>
  <c r="F16" i="1" s="1"/>
  <c r="G16" i="1" s="1"/>
  <c r="H16" i="1" s="1"/>
  <c r="D17" i="1"/>
  <c r="E17" i="1" s="1"/>
  <c r="F17" i="1" s="1"/>
  <c r="G17" i="1" s="1"/>
  <c r="H17" i="1" s="1"/>
  <c r="D18" i="1"/>
  <c r="E18" i="1" s="1"/>
  <c r="F18" i="1" s="1"/>
  <c r="G18" i="1" s="1"/>
  <c r="H18" i="1" s="1"/>
  <c r="D19" i="1"/>
  <c r="E19" i="1"/>
  <c r="F19" i="1"/>
  <c r="G19" i="1" s="1"/>
  <c r="H19" i="1" s="1"/>
  <c r="D20" i="1"/>
  <c r="E20" i="1"/>
  <c r="F20" i="1" s="1"/>
  <c r="G20" i="1" s="1"/>
  <c r="H20" i="1" s="1"/>
  <c r="D21" i="1"/>
  <c r="E21" i="1" s="1"/>
  <c r="F21" i="1" s="1"/>
  <c r="G21" i="1" s="1"/>
  <c r="H21" i="1"/>
  <c r="D22" i="1"/>
  <c r="E22" i="1"/>
  <c r="F22" i="1"/>
  <c r="G22" i="1"/>
  <c r="H22" i="1" s="1"/>
  <c r="D23" i="1"/>
  <c r="E23" i="1"/>
  <c r="F23" i="1" s="1"/>
  <c r="G23" i="1" s="1"/>
  <c r="H23" i="1" s="1"/>
  <c r="D24" i="1"/>
  <c r="E24" i="1" s="1"/>
  <c r="F24" i="1" s="1"/>
  <c r="G24" i="1" s="1"/>
  <c r="H24" i="1" s="1"/>
  <c r="D25" i="1"/>
  <c r="E25" i="1" s="1"/>
  <c r="F25" i="1" s="1"/>
  <c r="G25" i="1" s="1"/>
  <c r="H25" i="1"/>
  <c r="D26" i="1"/>
  <c r="E26" i="1"/>
  <c r="F26" i="1"/>
  <c r="G26" i="1" s="1"/>
  <c r="H26" i="1" s="1"/>
  <c r="D27" i="1"/>
  <c r="E27" i="1" s="1"/>
  <c r="F27" i="1" s="1"/>
  <c r="G27" i="1" s="1"/>
  <c r="H27" i="1" s="1"/>
  <c r="D28" i="1"/>
  <c r="E28" i="1"/>
  <c r="F28" i="1" s="1"/>
  <c r="G28" i="1" s="1"/>
  <c r="H28" i="1" s="1"/>
  <c r="D29" i="1"/>
  <c r="E29" i="1" s="1"/>
  <c r="F29" i="1" s="1"/>
  <c r="G29" i="1" s="1"/>
  <c r="H29" i="1"/>
  <c r="D30" i="1"/>
  <c r="E30" i="1" s="1"/>
  <c r="F30" i="1" s="1"/>
  <c r="G30" i="1" s="1"/>
  <c r="H30" i="1" s="1"/>
  <c r="D31" i="1"/>
  <c r="E31" i="1"/>
  <c r="F31" i="1"/>
  <c r="G31" i="1" s="1"/>
  <c r="H31" i="1" s="1"/>
  <c r="D32" i="1"/>
  <c r="E32" i="1" s="1"/>
  <c r="F32" i="1" s="1"/>
  <c r="G32" i="1" s="1"/>
  <c r="H32" i="1" s="1"/>
  <c r="D33" i="1"/>
  <c r="E33" i="1" s="1"/>
  <c r="F33" i="1" s="1"/>
  <c r="G33" i="1" s="1"/>
  <c r="H33" i="1" s="1"/>
  <c r="D4" i="1"/>
  <c r="E4" i="1"/>
  <c r="F4" i="1"/>
  <c r="G4" i="1"/>
  <c r="H4" i="1" s="1"/>
  <c r="D5" i="1"/>
  <c r="D6" i="1"/>
  <c r="E6" i="1" s="1"/>
  <c r="F6" i="1" s="1"/>
  <c r="G6" i="1" s="1"/>
  <c r="H6" i="1" s="1"/>
  <c r="D7" i="1"/>
  <c r="E7" i="1" s="1"/>
  <c r="F7" i="1" s="1"/>
  <c r="D3" i="1"/>
  <c r="E3" i="1"/>
  <c r="F3" i="1"/>
  <c r="G3" i="1"/>
  <c r="H3" i="1" s="1"/>
  <c r="E5" i="1"/>
  <c r="F5" i="1"/>
  <c r="G5" i="1" s="1"/>
  <c r="H5" i="1" s="1"/>
  <c r="G7" i="1"/>
  <c r="H7" i="1" s="1"/>
  <c r="D2" i="1"/>
  <c r="E2" i="1"/>
  <c r="F2" i="1"/>
  <c r="G2" i="1" s="1"/>
  <c r="H2" i="1" s="1"/>
  <c r="E21" i="2"/>
  <c r="F21" i="2"/>
  <c r="G21" i="2" s="1"/>
  <c r="H21" i="2" s="1"/>
  <c r="E11" i="2"/>
  <c r="F11" i="2"/>
  <c r="G11" i="2" s="1"/>
  <c r="H11" i="2" s="1"/>
  <c r="G15" i="2"/>
  <c r="H15" i="2" s="1"/>
  <c r="E2" i="2"/>
  <c r="F2" i="2" s="1"/>
  <c r="G2" i="2" s="1"/>
  <c r="H2" i="2" s="1"/>
  <c r="E30" i="2"/>
  <c r="F30" i="2"/>
  <c r="G30" i="2"/>
  <c r="H30" i="2" s="1"/>
  <c r="E24" i="2"/>
  <c r="F24" i="2" s="1"/>
  <c r="G24" i="2" s="1"/>
  <c r="H24" i="2" s="1"/>
  <c r="G16" i="2"/>
  <c r="H16" i="2" s="1"/>
  <c r="G7" i="2"/>
  <c r="H7" i="2" s="1"/>
  <c r="G6" i="2"/>
  <c r="H6" i="2" s="1"/>
  <c r="H9" i="2"/>
  <c r="L9" i="1" l="1"/>
  <c r="J4" i="2"/>
  <c r="L6" i="2" s="1"/>
  <c r="L8" i="2" s="1"/>
  <c r="O15" i="2" s="1"/>
  <c r="J3" i="1"/>
  <c r="L12" i="1" s="1"/>
  <c r="L16" i="1" s="1"/>
</calcChain>
</file>

<file path=xl/sharedStrings.xml><?xml version="1.0" encoding="utf-8"?>
<sst xmlns="http://schemas.openxmlformats.org/spreadsheetml/2006/main" count="724" uniqueCount="278">
  <si>
    <t>METs</t>
  </si>
  <si>
    <t>mL/Kg·min</t>
  </si>
  <si>
    <t>mL/min</t>
  </si>
  <si>
    <t>mL</t>
  </si>
  <si>
    <t>L</t>
  </si>
  <si>
    <t>Kcal</t>
  </si>
  <si>
    <t>Actividad</t>
  </si>
  <si>
    <t>Tiempo (min)</t>
  </si>
  <si>
    <t xml:space="preserve">Desayuno </t>
  </si>
  <si>
    <t>Lava loza</t>
  </si>
  <si>
    <t>Ver TV</t>
  </si>
  <si>
    <t>Bañarme</t>
  </si>
  <si>
    <t>Vestirme</t>
  </si>
  <si>
    <t>Tender cama</t>
  </si>
  <si>
    <t>Hacerme un peinado</t>
  </si>
  <si>
    <t>Montar bus</t>
  </si>
  <si>
    <t>Caminar</t>
  </si>
  <si>
    <t>Leer</t>
  </si>
  <si>
    <t>Almorzar</t>
  </si>
  <si>
    <t>Ir al baño</t>
  </si>
  <si>
    <t xml:space="preserve">Trotar </t>
  </si>
  <si>
    <t>Gimnasio</t>
  </si>
  <si>
    <t>Pasear al perro</t>
  </si>
  <si>
    <t>Jugar con hermanos</t>
  </si>
  <si>
    <t>Montar carro</t>
  </si>
  <si>
    <t>Comer</t>
  </si>
  <si>
    <t xml:space="preserve">Maneja </t>
  </si>
  <si>
    <t xml:space="preserve">Lavar dientes </t>
  </si>
  <si>
    <t>Dormir</t>
  </si>
  <si>
    <t>Escribir</t>
  </si>
  <si>
    <t>Lavar loza</t>
  </si>
  <si>
    <t>Manejar</t>
  </si>
  <si>
    <t>Jugar futbol</t>
  </si>
  <si>
    <t>Metabolismo Basal</t>
  </si>
  <si>
    <t>Termogénesis de Alimentos</t>
  </si>
  <si>
    <t>TIEMPO</t>
  </si>
  <si>
    <t>TOTAL Kcal</t>
  </si>
  <si>
    <t>Gasto energético Neto</t>
  </si>
  <si>
    <t>Gasto energético total diario</t>
  </si>
  <si>
    <t>Gasto energético Actividad Física</t>
  </si>
  <si>
    <t xml:space="preserve">Alimento </t>
  </si>
  <si>
    <t>2 Huevos</t>
  </si>
  <si>
    <t>1 Arepa</t>
  </si>
  <si>
    <t xml:space="preserve">1 Tasa Chocolate </t>
  </si>
  <si>
    <t>2 Panes</t>
  </si>
  <si>
    <t>Sandwich (Jamon y Queso)</t>
  </si>
  <si>
    <t>Pizza</t>
  </si>
  <si>
    <t>Galletas</t>
  </si>
  <si>
    <t>Arroz</t>
  </si>
  <si>
    <t>2 Papas</t>
  </si>
  <si>
    <t>Salchicha</t>
  </si>
  <si>
    <t>TOTAL</t>
  </si>
  <si>
    <t>Café en leche</t>
  </si>
  <si>
    <t>2 Pankakes</t>
  </si>
  <si>
    <t>Pollo</t>
  </si>
  <si>
    <t>Ensalada (Cohombro, tomate y zanahoria)</t>
  </si>
  <si>
    <t>Platano</t>
  </si>
  <si>
    <t xml:space="preserve">2 Papas </t>
  </si>
  <si>
    <t xml:space="preserve">Pastel </t>
  </si>
  <si>
    <t xml:space="preserve">2 porciones de piña </t>
  </si>
  <si>
    <t>Jugo naranja</t>
  </si>
  <si>
    <t>Mani</t>
  </si>
  <si>
    <t>INTENSIDAD</t>
  </si>
  <si>
    <t>FASE DE CONDICIONAMIENTO Y ADAPTACIÓN</t>
  </si>
  <si>
    <t xml:space="preserve">FRECUENCIA </t>
  </si>
  <si>
    <t xml:space="preserve">TIEMPO </t>
  </si>
  <si>
    <t xml:space="preserve">TIPO </t>
  </si>
  <si>
    <t>VOLUMEN</t>
  </si>
  <si>
    <t>MODO</t>
  </si>
  <si>
    <t>METODO</t>
  </si>
  <si>
    <t>DENSIDAD</t>
  </si>
  <si>
    <t>G.E</t>
  </si>
  <si>
    <t>3 días la semana</t>
  </si>
  <si>
    <r>
      <t>Moderada 63% VO</t>
    </r>
    <r>
      <rPr>
        <sz val="8"/>
        <color theme="1"/>
        <rFont val="Calibri"/>
        <family val="2"/>
        <scheme val="minor"/>
      </rPr>
      <t xml:space="preserve">2 máx </t>
    </r>
    <r>
      <rPr>
        <sz val="11"/>
        <color theme="1"/>
        <rFont val="Calibri"/>
        <family val="2"/>
        <scheme val="minor"/>
      </rPr>
      <t>76% FC</t>
    </r>
    <r>
      <rPr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máx</t>
    </r>
  </si>
  <si>
    <t>FASE DE MEJORAMIENTO</t>
  </si>
  <si>
    <t>FASE DE MANTENIMIENTO</t>
  </si>
  <si>
    <t>10 minutos</t>
  </si>
  <si>
    <t>AERÓBICO</t>
  </si>
  <si>
    <t>MÉTODO</t>
  </si>
  <si>
    <t>FUERZA</t>
  </si>
  <si>
    <t>Calentamiento (10 minutos) Actividad Central (25 minutos)</t>
  </si>
  <si>
    <t>35 minutos</t>
  </si>
  <si>
    <r>
      <t>Moderada 46% VO</t>
    </r>
    <r>
      <rPr>
        <sz val="8"/>
        <color theme="1"/>
        <rFont val="Calibri"/>
        <family val="2"/>
        <scheme val="minor"/>
      </rPr>
      <t xml:space="preserve">2 máx </t>
    </r>
    <r>
      <rPr>
        <sz val="11"/>
        <color theme="1"/>
        <rFont val="Calibri"/>
        <family val="2"/>
        <scheme val="minor"/>
      </rPr>
      <t>64% FC</t>
    </r>
    <r>
      <rPr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máx</t>
    </r>
  </si>
  <si>
    <t>Nadar (badeo estático) o bicicleta (&lt;10 mph)</t>
  </si>
  <si>
    <t>Interválico</t>
  </si>
  <si>
    <t>FLEXIBILIDAD</t>
  </si>
  <si>
    <t>NEUROMOTOR</t>
  </si>
  <si>
    <t>Hasta el umbral del dolor</t>
  </si>
  <si>
    <t>Ejercicios felxibilidad</t>
  </si>
  <si>
    <t xml:space="preserve">Estático </t>
  </si>
  <si>
    <t>10 Seg.                      6 ejercicios y repeticiones</t>
  </si>
  <si>
    <t>1:3</t>
  </si>
  <si>
    <t>N/A</t>
  </si>
  <si>
    <t>20 minutos</t>
  </si>
  <si>
    <t>Equilibrio Coordinacion Agilidad</t>
  </si>
  <si>
    <t>4 SEMANAS</t>
  </si>
  <si>
    <t xml:space="preserve">FASE DE MEJORAMIENTO </t>
  </si>
  <si>
    <t xml:space="preserve">FASE DE MANTENIMIENTO </t>
  </si>
  <si>
    <t>Coca-cola</t>
  </si>
  <si>
    <t>15 minutos</t>
  </si>
  <si>
    <t xml:space="preserve">4 SEMANAS </t>
  </si>
  <si>
    <t>2 días a la semana</t>
  </si>
  <si>
    <t>3 días a la semana</t>
  </si>
  <si>
    <t xml:space="preserve">DÍA 1 </t>
  </si>
  <si>
    <t xml:space="preserve">DÍA 2 </t>
  </si>
  <si>
    <t>50% VO2 máx
68% FC máx</t>
  </si>
  <si>
    <t>2,5 METs</t>
  </si>
  <si>
    <t>12 SEMANAS</t>
  </si>
  <si>
    <t>8 SEMANAS</t>
  </si>
  <si>
    <t>ADAPTACIÓN</t>
  </si>
  <si>
    <t xml:space="preserve">35 minutos </t>
  </si>
  <si>
    <t>ZONA FUNCIONAL</t>
  </si>
  <si>
    <t xml:space="preserve">FLEXIBILIDAD </t>
  </si>
  <si>
    <t xml:space="preserve">20 minutos </t>
  </si>
  <si>
    <t>6 días la semana</t>
  </si>
  <si>
    <t xml:space="preserve">DIA 1 y 3  : Clicloergometro braquial </t>
  </si>
  <si>
    <t xml:space="preserve">DÍA 2: Lanzar una pelota de goma contra la pared, sobre la horizontal </t>
  </si>
  <si>
    <t>Calentamiento (10 minutos) Actividad Central (30 minutos, actividades fraccionadas) Enfriamiento (5 minutos)</t>
  </si>
  <si>
    <t>1:1</t>
  </si>
  <si>
    <t>Interválico extensivo
(I. largos)
Duración actividad 10 minutos 
Tiempos de descanso 
de 10 minutos</t>
  </si>
  <si>
    <t>OMNI (5)</t>
  </si>
  <si>
    <t xml:space="preserve">Circuito 
Por segmentos corporales diferentes
</t>
  </si>
  <si>
    <t xml:space="preserve">2 días a la semana
</t>
  </si>
  <si>
    <t>TERAPEUTICO</t>
  </si>
  <si>
    <t xml:space="preserve">Activo asistida </t>
  </si>
  <si>
    <t>60 minutos a la semana
7 ejercicios 
2 repeticiones
20 segundos c/u</t>
  </si>
  <si>
    <t>VO2 (mL. Kg-1.-1 min) = 3 (ritmo de trabajo) / (BM) + 3,5 ml. kg-1.min-1</t>
  </si>
  <si>
    <t>Calentamiento (10 minutos) Actividad Central (35 minutos, actividades fraccionadas) Enfriamiento     (5 minutos)</t>
  </si>
  <si>
    <t>DIA 1:  Pasar una bolsa de frijoles por encima de la cabeza</t>
  </si>
  <si>
    <t xml:space="preserve">DIA 3:  Halar una soga de 1,5 cm de diametro sobre una polea </t>
  </si>
  <si>
    <t>Interválico extensivo
(I. largos)
Duración actividad 10 minutos 
Tiempos de descanso 
de 5 minutos</t>
  </si>
  <si>
    <t>DIA 2: Brazos extendidos frontalmente, subiendo y bajando simultaneamente</t>
  </si>
  <si>
    <t>2 SEMANAS</t>
  </si>
  <si>
    <t>5 días a la semana</t>
  </si>
  <si>
    <t xml:space="preserve">DÍA 3:  Halar una soga de 1,5 cm de diametro sobre una polea </t>
  </si>
  <si>
    <t>DÍA 4: Extensiones verticales aternas</t>
  </si>
  <si>
    <t>ESCALA DE OMNI (5)</t>
  </si>
  <si>
    <t xml:space="preserve"> Dinámico:
Theraband(amarillo)
Flexo-extensión de codo (bíceps-triceps)
Eversión(peroneo corto y largo, extersor largo y corto de los dedos) - inversión (tibial anterior y posterior)
</t>
  </si>
  <si>
    <t xml:space="preserve"> Dinámico:
Theraband (amarillo)
Dorsi-plantiflexión (Gastronecmios, sóleo)
Abd-add de brazo (Hombro)</t>
  </si>
  <si>
    <t xml:space="preserve">4 ejercicios 
15 segundos c/u </t>
  </si>
  <si>
    <t>Activa</t>
  </si>
  <si>
    <t xml:space="preserve">7 días a la semana
2 veces al día </t>
  </si>
  <si>
    <t xml:space="preserve">3 días a la semana
</t>
  </si>
  <si>
    <t xml:space="preserve">1 serie
 8 repeticiones 
2 ejercicios </t>
  </si>
  <si>
    <t xml:space="preserve"> 2 veces al dia / 2 series de 10 repeticiones 2 ejercicios </t>
  </si>
  <si>
    <t xml:space="preserve"> 2 veces al dia / 1 serie de 10 repeticiones 2 ejercicios </t>
  </si>
  <si>
    <t xml:space="preserve">DIA 1:,3,5 Y 7: Miembros superiores
Movilizaciones activas, autoestiramiento de: Romboides y trapecio medio, triceps, trapecio superior.  </t>
  </si>
  <si>
    <t xml:space="preserve">DÍA 2,4 Y 6: Miembros inferiores 
Movilizaciones activo asistidas, estiramiento de los peroneos, tibial posterior, extensor de los dedos. </t>
  </si>
  <si>
    <t>Moderado</t>
  </si>
  <si>
    <t xml:space="preserve"> Dinámico:
Theraband (rojo)
Dorsi-plantiflexión (Gastronecmios, sóleo)
Abd-add de brazo (Hombro)</t>
  </si>
  <si>
    <t>Contracción isométrica de cuadriceps:: Poner una almohada a nivel del hueco popliteo, y mantener.</t>
  </si>
  <si>
    <t>Contracción isométrica de cuadriceps: Poner una almohada a nivel del hueco popliteo, y mantener. Contracción isométrica de triceps: Poner una almohada a nivel del torax y extender los brazos.</t>
  </si>
  <si>
    <t xml:space="preserve">Contracción isométrica biceps: Con resistencia de la gravedad, brazo flexionado a 90°.
Contracción isométrica de gastronecmios: Haciendo dorsiflexión en ambos MMII. </t>
  </si>
  <si>
    <t>Dinámico: Vuelos laterales, con resistencia de la gravedad, velocidad constante alta.</t>
  </si>
  <si>
    <t>Dinámico: Vuelos frontales, con la resistencia de la gravedad velocidad constante alta.</t>
  </si>
  <si>
    <t xml:space="preserve"> Dinámico:
Theraband (amarillo)
 Remo sentado modificado (romboides)
Eversión(peroneo corto y largo, extersor largo y corto de los dedos) - inversión (tibial anterior y posterior)
</t>
  </si>
  <si>
    <t xml:space="preserve">Diagonales MMSS
- D1: Asir el cinturón de seguridad (flexión)
Ajustar el cinturon de seguridad (extensión)
- D2: "Blandiendo" la espada (flexión)
"Envainando" la espada (extensión)
MMII
Decubito supino, combinación equilibrada de flexión y aducción / extensión y abducción.
</t>
  </si>
  <si>
    <t>Técnicas de facilitación neuromuscular propioceptiva.</t>
  </si>
  <si>
    <t xml:space="preserve">4 ejercicios 
20 segundos </t>
  </si>
  <si>
    <t>55% VO2 máx
73% FC máx</t>
  </si>
  <si>
    <t>Calentamiento (10 minutos) Actividad Central (35 minutos, actividades fraccionadas) Enfriamiento (5 minutos)</t>
  </si>
  <si>
    <t xml:space="preserve"> Mover anillos a través de un alambre, sin tocarlo.</t>
  </si>
  <si>
    <t xml:space="preserve"> DÍA 1 Y 5:Llevar de manera  repetida, las manos hacía la nuca (como si se fuera a recoger el pelo) .</t>
  </si>
  <si>
    <t>DÍA 5: Extensiones verticales aternas</t>
  </si>
  <si>
    <t xml:space="preserve"> DÍA 1 Y 3:  Abducción y addución con razos extendidos por éncima de la cabeza</t>
  </si>
  <si>
    <t>DÍA 4:  Rotación interna y externa de hombro con brazos extendidos, palmas mirando al cuerpo paralelamente</t>
  </si>
  <si>
    <t xml:space="preserve"> Dinámico:
Theraband (rojo)
 Remo sentado modificado (romboides)
Eversión(peroneo corto y largo, extersor largo y corto de los dedos) - inversión (tibial anterior y posterior)
</t>
  </si>
  <si>
    <t>OMNI (7)</t>
  </si>
  <si>
    <t xml:space="preserve">MMSS:Estiramiento del biceps en posición supina, Estiramiento del triceps en posición prona, Estiramiento de los flexores de la muñeca y de los dedos. MMII: Estiramiento del grastronecmio en posición prona, Estiramiento del tibial anterior en posición supina, Estiramiento de los extensores de los dedos, Estiramiento de los peroneos.  </t>
  </si>
  <si>
    <t xml:space="preserve">15 minutos </t>
  </si>
  <si>
    <t>Intervalos
Interválico extensivo
(I. largos)
Duración actividad 10 minutos 
Tiempos de descanso 
de 5 minutos</t>
  </si>
  <si>
    <t>6 dias a la semana</t>
  </si>
  <si>
    <t>2 dias a la semana</t>
  </si>
  <si>
    <t>DIA 1</t>
  </si>
  <si>
    <t>DIA 2</t>
  </si>
  <si>
    <t>40 minutos</t>
  </si>
  <si>
    <t>25 minutos</t>
  </si>
  <si>
    <t>20 minuos</t>
  </si>
  <si>
    <t>AEROBICO</t>
  </si>
  <si>
    <t>3 dias a la semana</t>
  </si>
  <si>
    <t xml:space="preserve">7 días a la semana
</t>
  </si>
  <si>
    <t>60 % vo2 max
78 % fcmax</t>
  </si>
  <si>
    <t>65 % Vo2 max
78% fcmax</t>
  </si>
  <si>
    <t xml:space="preserve">DIA 2 </t>
  </si>
  <si>
    <t>OMNI (8)</t>
  </si>
  <si>
    <t>OMNI(8)</t>
  </si>
  <si>
    <t>Calentamiento (10 minutos) Actividad Central (40 minutos, actividades fraccionadas) Enfriamiento (5 minutos)</t>
  </si>
  <si>
    <t>1 ejercicio 
4 repeticiones</t>
  </si>
  <si>
    <t>4 repeticiones</t>
  </si>
  <si>
    <t xml:space="preserve">1 ejercicio 
4 repeticiones  </t>
  </si>
  <si>
    <t xml:space="preserve"> 2 veces al dia / 2 series de 12 repeticiones 2 ejercicios </t>
  </si>
  <si>
    <t xml:space="preserve">4 ejercicios 
30 segundos </t>
  </si>
  <si>
    <t xml:space="preserve">1 ejercicio 
5 repeticiones  </t>
  </si>
  <si>
    <t>6 días a la semana</t>
  </si>
  <si>
    <t>7 días la semana</t>
  </si>
  <si>
    <t>7 dias a la semana</t>
  </si>
  <si>
    <t>4 dias a la semana</t>
  </si>
  <si>
    <t>28 minutos</t>
  </si>
  <si>
    <t xml:space="preserve">40 minutos </t>
  </si>
  <si>
    <t>23 minutos</t>
  </si>
  <si>
    <t>70 %  vo2 max
83 fc max %</t>
  </si>
  <si>
    <t>OMNI (9)</t>
  </si>
  <si>
    <t>OMNI(9)</t>
  </si>
  <si>
    <t xml:space="preserve"> 2 veces al dia / 2 series de 10  epeticiones 2 ejercicios </t>
  </si>
  <si>
    <t>43  minutos</t>
  </si>
  <si>
    <t>Calentamiento (10 minutos) Actividad Central (43 minutos, actividades fraccionadas) Enfriamiento (5 minutos)</t>
  </si>
  <si>
    <t>43 minutos</t>
  </si>
  <si>
    <t>Calentamiento (10 minutos) Actividad Central (46 minutos, actividades fraccionadas) Enfriamiento (5 minutos)</t>
  </si>
  <si>
    <t xml:space="preserve"> 2 veces al dia / 3 series de 12 repeticiones 2 ejercicios </t>
  </si>
  <si>
    <t>DIA 1 y 3  :   Abducción y addución con razos extendidos por éncima de la cabeza
DIA 2 :Lanzar una pelota de goma contra la pared, sobre la horizontal 
DIA 4: Rotación interna y externa de hombro con brazos extendidos, palmas mirando al cuerpo paralelamente
DIA 5 : Extensiones verticales aternas</t>
  </si>
  <si>
    <t>DIA 1 y 3  :  balanceo de brazos tipo marcha 
DIA 2 : rotacion externa de pies
DIA 4 Y 6: rotaccion interna de muñeca con brazos a noventa grados
DIA 5 :externsiones de rodilla sentado</t>
  </si>
  <si>
    <t>DIA 1 y 3  :  Clicloergometro braquial
DIA 2 : rotacion externa de pies
DIA 4 Y 6: Llevar de manera  repetida, las manos hacía la nuca (como si se fuera a recoger el pelo) .
DIA 5 y 7  :externsiones de rodilla sentado</t>
  </si>
  <si>
    <t>MMSS:curl de biceps   parado sobre el teraband con ambos pies 
todo con theraband rojo</t>
  </si>
  <si>
    <t>MMII:  extension  de rodilla  para fortalecimiento cuadriceps  con teraband amarrado a las  patas de la silla con theraband rojo</t>
  </si>
  <si>
    <t>MMSS:curl de biceps   parado sobre el teraband con ambos pies 
todo con theraband rojo
todo con theraband verde</t>
  </si>
  <si>
    <t xml:space="preserve">MMII:  extension  de rodilla  para fortalecimiento cuadriceps  con teraband amarrado a las  patas de la silla con theraband rojo
todo con theraband verde </t>
  </si>
  <si>
    <t xml:space="preserve">malabares con pelotas de caucho </t>
  </si>
  <si>
    <t>FLEXIBILIDAD 
Y NEUROMOTOR</t>
  </si>
  <si>
    <t xml:space="preserve">4 ejercicios 
</t>
  </si>
  <si>
    <t>FLEXIBILIDAD Y 
NEUROMOTOR</t>
  </si>
  <si>
    <t>HATA YOGA</t>
  </si>
  <si>
    <t>Estiramiento del biceps  en posición supina,  Estiramiento de los flexores de la muñeca y de los dedos. 
Estiramiento de cuadriceps  en de cubito prono  , llevando talones a los gluteos</t>
  </si>
  <si>
    <t xml:space="preserve">MMSS:  press militar sentado sobre el teraband con
theraband verde </t>
  </si>
  <si>
    <t>MMII: abdominales isometricos con piernas ligeramente elevadas</t>
  </si>
  <si>
    <t>MMSS:  press militar sentado sobre el teraband con
theraband azul</t>
  </si>
  <si>
    <t xml:space="preserve">MMSS:  press militar sentado sobre el teraband con
theraband azul </t>
  </si>
  <si>
    <t>activa</t>
  </si>
  <si>
    <t>intervalos
Interválico extensivo
(I. largos)
Duración actividad 10 minutos 
Tiempos de descanso 
de 5 minutos</t>
  </si>
  <si>
    <t xml:space="preserve">activa </t>
  </si>
  <si>
    <t>NA</t>
  </si>
  <si>
    <t xml:space="preserve">MMII: Estiramiento del grastronecmio en posición prona, Estiramiento del tibial anterior en posición supina, Estiramiento de los extensores de los dedos, Estiramiento de los peroneos.  MMSS:Estiramiento del biceps en posición supina, Estiramiento del triceps en posición prona, Estiramiento de los flexores de la muñeca y de los dedos. </t>
  </si>
  <si>
    <t xml:space="preserve">SUPRAAEROBICA
Mayor densidad mitocondrial , mayor eficiencia metabólica glucolitica , efecto protector en el perfil  lipidico, metaboliza moléculas de acido piruvico. 
</t>
  </si>
  <si>
    <t xml:space="preserve">SUBAEROBICA
Mayores reservas de glucógeno , mayor  tamaño de mitocondrias, mayor remoción de lactato, mayor nivel de densidad ósea , mayor efecto regenerativo de fibras tipo 2 a, mayor nivel  de oxidación A.G
</t>
  </si>
  <si>
    <t>REGENERATIVA
- Mayor enzimas oxidativas
- Mayor capilarización
- Reclutamiento de fibras Tipo I</t>
  </si>
  <si>
    <r>
      <t>S</t>
    </r>
    <r>
      <rPr>
        <sz val="11"/>
        <color theme="1"/>
        <rFont val="Calibri"/>
        <family val="2"/>
        <scheme val="minor"/>
      </rPr>
      <t xml:space="preserve">UBAEROBICA
Mayores reservas de glucógeno , mayor  tamaño de mitocondrias, mayor remoción de lactato, mayor nivel de densidad ósea , mayor efecto regenerativo de fibras tipo 2 a, mayor nivel  de oxidación A.G
</t>
    </r>
  </si>
  <si>
    <t>1.1</t>
  </si>
  <si>
    <t>1.3</t>
  </si>
  <si>
    <t>1:2</t>
  </si>
  <si>
    <t xml:space="preserve">     1:3</t>
  </si>
  <si>
    <t>1;2</t>
  </si>
  <si>
    <t>1;1</t>
  </si>
  <si>
    <t>METS</t>
  </si>
  <si>
    <t>5,5</t>
  </si>
  <si>
    <t>3,5</t>
  </si>
  <si>
    <t>3.5</t>
  </si>
  <si>
    <t>5.5</t>
  </si>
  <si>
    <t>3.0</t>
  </si>
  <si>
    <t>2,5</t>
  </si>
  <si>
    <t xml:space="preserve">
3,5</t>
  </si>
  <si>
    <t xml:space="preserve">
3,5</t>
  </si>
  <si>
    <t xml:space="preserve">3.5 </t>
  </si>
  <si>
    <t>3,0</t>
  </si>
  <si>
    <t xml:space="preserve">115.2 kcal </t>
  </si>
  <si>
    <t>201.6 kcal</t>
  </si>
  <si>
    <t>201,6 kcal</t>
  </si>
  <si>
    <t>230.4 kcal</t>
  </si>
  <si>
    <t xml:space="preserve">248 kcal </t>
  </si>
  <si>
    <t>258 kcal</t>
  </si>
  <si>
    <t>280.7kcal</t>
  </si>
  <si>
    <t>161.3  kcal</t>
  </si>
  <si>
    <t>113.6 kcal</t>
  </si>
  <si>
    <t>161.3 kcal</t>
  </si>
  <si>
    <t>102.9 kcal</t>
  </si>
  <si>
    <t>98.7 kcal</t>
  </si>
  <si>
    <t>156.4 kcal</t>
  </si>
  <si>
    <t>144.0</t>
  </si>
  <si>
    <t>98.78 kcal</t>
  </si>
  <si>
    <t>144kcal</t>
  </si>
  <si>
    <t>74 kcal</t>
  </si>
  <si>
    <t>82.37 kcal</t>
  </si>
  <si>
    <t>82.32 kcal</t>
  </si>
  <si>
    <t>86.4 kcal</t>
  </si>
  <si>
    <t>61.74 kcal</t>
  </si>
  <si>
    <t>CARGA</t>
  </si>
  <si>
    <t>AJUSTE</t>
  </si>
  <si>
    <t>MICROCICLO</t>
  </si>
  <si>
    <t xml:space="preserve">30 minutos </t>
  </si>
  <si>
    <t xml:space="preserve">RECUPERACION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</si>
</sst>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555555"/>
      <name val="Arial"/>
      <family val="2"/>
    </font>
    <font>
      <i/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DotDot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DotDot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Dot">
        <color indexed="64"/>
      </bottom>
      <diagonal/>
    </border>
    <border>
      <left/>
      <right/>
      <top style="medium">
        <color indexed="64"/>
      </top>
      <bottom style="medium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Dot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DashDot">
        <color indexed="64"/>
      </bottom>
      <diagonal/>
    </border>
    <border>
      <left style="medium">
        <color indexed="64"/>
      </left>
      <right/>
      <top style="mediumDashDot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Dot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0" fillId="0" borderId="1" xfId="0" applyFill="1" applyBorder="1"/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ill="1"/>
    <xf numFmtId="0" fontId="1" fillId="0" borderId="1" xfId="0" applyFont="1" applyBorder="1" applyAlignment="1"/>
    <xf numFmtId="0" fontId="1" fillId="0" borderId="1" xfId="0" applyFont="1" applyFill="1" applyBorder="1"/>
    <xf numFmtId="164" fontId="0" fillId="2" borderId="1" xfId="0" applyNumberForma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164" fontId="0" fillId="2" borderId="0" xfId="0" applyNumberFormat="1" applyFill="1" applyBorder="1"/>
    <xf numFmtId="0" fontId="1" fillId="3" borderId="1" xfId="0" applyFont="1" applyFill="1" applyBorder="1"/>
    <xf numFmtId="0" fontId="0" fillId="5" borderId="1" xfId="0" applyFill="1" applyBorder="1"/>
    <xf numFmtId="164" fontId="0" fillId="5" borderId="1" xfId="0" applyNumberFormat="1" applyFill="1" applyBorder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/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4" borderId="3" xfId="0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0" fontId="0" fillId="0" borderId="6" xfId="0" applyBorder="1"/>
    <xf numFmtId="0" fontId="0" fillId="0" borderId="7" xfId="0" applyBorder="1"/>
    <xf numFmtId="0" fontId="0" fillId="5" borderId="6" xfId="0" applyFill="1" applyBorder="1"/>
    <xf numFmtId="0" fontId="0" fillId="5" borderId="7" xfId="0" applyFill="1" applyBorder="1"/>
    <xf numFmtId="0" fontId="0" fillId="0" borderId="8" xfId="0" applyFill="1" applyBorder="1"/>
    <xf numFmtId="0" fontId="0" fillId="0" borderId="9" xfId="0" applyBorder="1"/>
    <xf numFmtId="0" fontId="0" fillId="0" borderId="10" xfId="0" applyBorder="1"/>
    <xf numFmtId="164" fontId="0" fillId="0" borderId="0" xfId="0" applyNumberFormat="1"/>
    <xf numFmtId="2" fontId="0" fillId="0" borderId="1" xfId="0" applyNumberFormat="1" applyBorder="1"/>
    <xf numFmtId="0" fontId="0" fillId="0" borderId="11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24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1" fillId="13" borderId="22" xfId="0" applyFont="1" applyFill="1" applyBorder="1" applyAlignment="1">
      <alignment horizontal="center" vertical="center"/>
    </xf>
    <xf numFmtId="0" fontId="1" fillId="13" borderId="1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0" fillId="15" borderId="22" xfId="0" applyFont="1" applyFill="1" applyBorder="1" applyAlignment="1">
      <alignment horizontal="center"/>
    </xf>
    <xf numFmtId="0" fontId="1" fillId="15" borderId="22" xfId="0" applyFont="1" applyFill="1" applyBorder="1" applyAlignment="1">
      <alignment horizontal="center" vertical="center"/>
    </xf>
    <xf numFmtId="0" fontId="1" fillId="15" borderId="11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/>
    </xf>
    <xf numFmtId="0" fontId="1" fillId="15" borderId="14" xfId="0" applyFont="1" applyFill="1" applyBorder="1" applyAlignment="1">
      <alignment horizontal="center" vertical="center"/>
    </xf>
    <xf numFmtId="0" fontId="6" fillId="23" borderId="12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49" fontId="0" fillId="0" borderId="20" xfId="0" applyNumberForma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17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vertical="center" textRotation="255"/>
    </xf>
    <xf numFmtId="0" fontId="0" fillId="0" borderId="17" xfId="0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center" vertical="center" wrapText="1"/>
    </xf>
    <xf numFmtId="49" fontId="0" fillId="0" borderId="19" xfId="0" applyNumberForma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" fillId="13" borderId="19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49" fontId="0" fillId="0" borderId="17" xfId="0" applyNumberFormat="1" applyFill="1" applyBorder="1" applyAlignment="1">
      <alignment horizontal="center" vertical="center" wrapText="1"/>
    </xf>
    <xf numFmtId="49" fontId="0" fillId="0" borderId="13" xfId="0" applyNumberFormat="1" applyFill="1" applyBorder="1" applyAlignment="1">
      <alignment horizontal="center" vertical="center" wrapText="1"/>
    </xf>
    <xf numFmtId="49" fontId="0" fillId="0" borderId="11" xfId="0" applyNumberFormat="1" applyFon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49" fontId="0" fillId="23" borderId="20" xfId="0" applyNumberFormat="1" applyFont="1" applyFill="1" applyBorder="1" applyAlignment="1">
      <alignment horizontal="center" vertical="center" wrapText="1"/>
    </xf>
    <xf numFmtId="49" fontId="0" fillId="0" borderId="17" xfId="0" applyNumberFormat="1" applyFont="1" applyFill="1" applyBorder="1" applyAlignment="1">
      <alignment horizontal="center" vertical="center" wrapText="1"/>
    </xf>
    <xf numFmtId="0" fontId="0" fillId="11" borderId="14" xfId="0" applyFont="1" applyFill="1" applyBorder="1"/>
    <xf numFmtId="49" fontId="0" fillId="0" borderId="19" xfId="0" applyNumberFormat="1" applyFill="1" applyBorder="1" applyAlignment="1">
      <alignment horizontal="center" vertical="center" wrapText="1"/>
    </xf>
    <xf numFmtId="49" fontId="0" fillId="0" borderId="20" xfId="0" applyNumberFormat="1" applyFill="1" applyBorder="1" applyAlignment="1">
      <alignment horizontal="center" vertical="center" wrapText="1"/>
    </xf>
    <xf numFmtId="0" fontId="1" fillId="15" borderId="14" xfId="0" applyFont="1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 wrapText="1"/>
    </xf>
    <xf numFmtId="49" fontId="0" fillId="0" borderId="13" xfId="0" applyNumberForma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20" fontId="0" fillId="0" borderId="13" xfId="0" applyNumberForma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20" fontId="0" fillId="0" borderId="14" xfId="0" applyNumberFormat="1" applyFill="1" applyBorder="1" applyAlignment="1">
      <alignment horizontal="center" vertical="center"/>
    </xf>
    <xf numFmtId="20" fontId="0" fillId="0" borderId="11" xfId="0" applyNumberFormat="1" applyFill="1" applyBorder="1" applyAlignment="1">
      <alignment horizontal="center" vertical="center"/>
    </xf>
    <xf numFmtId="15" fontId="0" fillId="11" borderId="11" xfId="0" applyNumberFormat="1" applyFont="1" applyFill="1" applyBorder="1"/>
    <xf numFmtId="15" fontId="1" fillId="13" borderId="41" xfId="0" applyNumberFormat="1" applyFont="1" applyFill="1" applyBorder="1" applyAlignment="1">
      <alignment horizontal="center" vertical="center"/>
    </xf>
    <xf numFmtId="15" fontId="0" fillId="0" borderId="13" xfId="0" applyNumberFormat="1" applyFont="1" applyBorder="1"/>
    <xf numFmtId="15" fontId="0" fillId="24" borderId="41" xfId="0" applyNumberFormat="1" applyFont="1" applyFill="1" applyBorder="1"/>
    <xf numFmtId="15" fontId="1" fillId="21" borderId="11" xfId="0" applyNumberFormat="1" applyFont="1" applyFill="1" applyBorder="1"/>
    <xf numFmtId="15" fontId="0" fillId="0" borderId="11" xfId="0" applyNumberFormat="1" applyFont="1" applyBorder="1"/>
    <xf numFmtId="15" fontId="0" fillId="0" borderId="59" xfId="0" applyNumberFormat="1" applyFont="1" applyBorder="1"/>
    <xf numFmtId="15" fontId="0" fillId="0" borderId="42" xfId="0" applyNumberFormat="1" applyFont="1" applyBorder="1"/>
    <xf numFmtId="15" fontId="0" fillId="0" borderId="45" xfId="0" applyNumberFormat="1" applyFont="1" applyBorder="1"/>
    <xf numFmtId="15" fontId="0" fillId="0" borderId="11" xfId="0" applyNumberFormat="1" applyFont="1" applyBorder="1" applyAlignment="1"/>
    <xf numFmtId="15" fontId="0" fillId="0" borderId="17" xfId="0" applyNumberFormat="1" applyFont="1" applyBorder="1" applyAlignment="1"/>
    <xf numFmtId="15" fontId="0" fillId="14" borderId="45" xfId="0" applyNumberFormat="1" applyFont="1" applyFill="1" applyBorder="1"/>
    <xf numFmtId="15" fontId="0" fillId="15" borderId="11" xfId="0" applyNumberFormat="1" applyFont="1" applyFill="1" applyBorder="1"/>
    <xf numFmtId="15" fontId="0" fillId="0" borderId="0" xfId="0" applyNumberFormat="1" applyFont="1"/>
    <xf numFmtId="0" fontId="1" fillId="13" borderId="0" xfId="0" applyFont="1" applyFill="1" applyBorder="1" applyAlignment="1">
      <alignment horizontal="center" vertical="center"/>
    </xf>
    <xf numFmtId="0" fontId="1" fillId="24" borderId="45" xfId="0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1" fillId="14" borderId="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top" wrapText="1"/>
    </xf>
    <xf numFmtId="20" fontId="0" fillId="0" borderId="14" xfId="0" applyNumberFormat="1" applyFill="1" applyBorder="1" applyAlignment="1">
      <alignment horizontal="center" vertical="top" wrapText="1"/>
    </xf>
    <xf numFmtId="15" fontId="0" fillId="0" borderId="11" xfId="0" applyNumberFormat="1" applyFont="1" applyBorder="1" applyAlignment="1">
      <alignment horizontal="center"/>
    </xf>
    <xf numFmtId="0" fontId="1" fillId="13" borderId="44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24" borderId="44" xfId="0" applyFont="1" applyFill="1" applyBorder="1"/>
    <xf numFmtId="0" fontId="1" fillId="21" borderId="22" xfId="0" applyFont="1" applyFill="1" applyBorder="1"/>
    <xf numFmtId="0" fontId="0" fillId="0" borderId="14" xfId="0" applyFont="1" applyBorder="1" applyAlignment="1">
      <alignment horizontal="center" vertical="center"/>
    </xf>
    <xf numFmtId="0" fontId="0" fillId="0" borderId="26" xfId="0" applyBorder="1" applyAlignment="1">
      <alignment wrapText="1"/>
    </xf>
    <xf numFmtId="0" fontId="0" fillId="0" borderId="63" xfId="0" applyFont="1" applyBorder="1"/>
    <xf numFmtId="0" fontId="0" fillId="0" borderId="64" xfId="0" applyFont="1" applyBorder="1"/>
    <xf numFmtId="0" fontId="0" fillId="0" borderId="44" xfId="0" applyFont="1" applyBorder="1"/>
    <xf numFmtId="0" fontId="0" fillId="0" borderId="19" xfId="0" applyFont="1" applyBorder="1" applyAlignment="1">
      <alignment horizontal="center" vertical="center"/>
    </xf>
    <xf numFmtId="0" fontId="0" fillId="0" borderId="14" xfId="0" applyBorder="1" applyAlignment="1">
      <alignment wrapText="1"/>
    </xf>
    <xf numFmtId="0" fontId="0" fillId="14" borderId="44" xfId="0" applyFont="1" applyFill="1" applyBorder="1" applyAlignment="1">
      <alignment horizontal="center" vertical="center"/>
    </xf>
    <xf numFmtId="0" fontId="0" fillId="15" borderId="14" xfId="0" applyFont="1" applyFill="1" applyBorder="1"/>
    <xf numFmtId="0" fontId="0" fillId="0" borderId="12" xfId="0" applyFont="1" applyBorder="1"/>
    <xf numFmtId="0" fontId="0" fillId="11" borderId="17" xfId="0" applyFont="1" applyFill="1" applyBorder="1"/>
    <xf numFmtId="0" fontId="0" fillId="24" borderId="11" xfId="0" applyFont="1" applyFill="1" applyBorder="1"/>
    <xf numFmtId="0" fontId="0" fillId="14" borderId="12" xfId="0" applyFont="1" applyFill="1" applyBorder="1"/>
    <xf numFmtId="0" fontId="1" fillId="15" borderId="11" xfId="0" applyFont="1" applyFill="1" applyBorder="1"/>
    <xf numFmtId="0" fontId="1" fillId="21" borderId="11" xfId="0" applyFont="1" applyFill="1" applyBorder="1"/>
    <xf numFmtId="0" fontId="1" fillId="13" borderId="11" xfId="0" applyFont="1" applyFill="1" applyBorder="1"/>
    <xf numFmtId="0" fontId="0" fillId="0" borderId="26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49" fontId="0" fillId="0" borderId="19" xfId="0" applyNumberFormat="1" applyFill="1" applyBorder="1" applyAlignment="1">
      <alignment horizontal="center" vertical="center" wrapText="1"/>
    </xf>
    <xf numFmtId="49" fontId="0" fillId="0" borderId="20" xfId="0" applyNumberForma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49" fontId="0" fillId="0" borderId="25" xfId="0" applyNumberFormat="1" applyFill="1" applyBorder="1" applyAlignment="1">
      <alignment horizontal="center" vertical="center" wrapText="1"/>
    </xf>
    <xf numFmtId="49" fontId="0" fillId="0" borderId="17" xfId="0" applyNumberFormat="1" applyFill="1" applyBorder="1" applyAlignment="1">
      <alignment horizontal="center" vertical="center" wrapText="1"/>
    </xf>
    <xf numFmtId="49" fontId="0" fillId="0" borderId="13" xfId="0" applyNumberFormat="1" applyFont="1" applyFill="1" applyBorder="1" applyAlignment="1">
      <alignment horizontal="center" vertical="center" wrapText="1"/>
    </xf>
    <xf numFmtId="15" fontId="0" fillId="0" borderId="17" xfId="0" applyNumberFormat="1" applyFont="1" applyBorder="1" applyAlignment="1">
      <alignment horizontal="center"/>
    </xf>
    <xf numFmtId="15" fontId="0" fillId="0" borderId="12" xfId="0" applyNumberFormat="1" applyFont="1" applyBorder="1" applyAlignment="1">
      <alignment horizontal="center"/>
    </xf>
    <xf numFmtId="15" fontId="0" fillId="0" borderId="13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 wrapText="1"/>
    </xf>
    <xf numFmtId="49" fontId="0" fillId="0" borderId="13" xfId="0" applyNumberForma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0" fillId="0" borderId="54" xfId="0" applyFill="1" applyBorder="1" applyAlignment="1">
      <alignment horizontal="center" vertical="center" wrapText="1"/>
    </xf>
    <xf numFmtId="0" fontId="0" fillId="0" borderId="5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1" fillId="20" borderId="17" xfId="0" applyFont="1" applyFill="1" applyBorder="1" applyAlignment="1">
      <alignment horizontal="center" vertical="center" textRotation="255"/>
    </xf>
    <xf numFmtId="0" fontId="1" fillId="20" borderId="12" xfId="0" applyFont="1" applyFill="1" applyBorder="1" applyAlignment="1">
      <alignment horizontal="center" vertical="center" textRotation="255"/>
    </xf>
    <xf numFmtId="0" fontId="1" fillId="20" borderId="13" xfId="0" applyFont="1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0" fontId="0" fillId="0" borderId="51" xfId="0" applyFont="1" applyFill="1" applyBorder="1" applyAlignment="1">
      <alignment horizontal="center" vertical="center" wrapText="1"/>
    </xf>
    <xf numFmtId="0" fontId="0" fillId="0" borderId="52" xfId="0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1" fillId="17" borderId="12" xfId="0" applyFont="1" applyFill="1" applyBorder="1" applyAlignment="1">
      <alignment horizontal="center" vertical="center" textRotation="255" wrapText="1"/>
    </xf>
    <xf numFmtId="0" fontId="1" fillId="17" borderId="13" xfId="0" applyFont="1" applyFill="1" applyBorder="1" applyAlignment="1">
      <alignment horizontal="center" vertical="center" textRotation="255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60" xfId="0" applyFont="1" applyBorder="1" applyAlignment="1">
      <alignment horizontal="center" vertical="center" wrapText="1"/>
    </xf>
    <xf numFmtId="0" fontId="0" fillId="0" borderId="61" xfId="0" applyFont="1" applyBorder="1" applyAlignment="1">
      <alignment horizontal="center" vertical="center" wrapText="1"/>
    </xf>
    <xf numFmtId="0" fontId="0" fillId="0" borderId="62" xfId="0" applyFont="1" applyBorder="1" applyAlignment="1">
      <alignment horizontal="center" vertical="center" wrapText="1"/>
    </xf>
    <xf numFmtId="15" fontId="0" fillId="0" borderId="54" xfId="0" applyNumberFormat="1" applyFont="1" applyBorder="1" applyAlignment="1">
      <alignment horizontal="center"/>
    </xf>
    <xf numFmtId="15" fontId="0" fillId="0" borderId="55" xfId="0" applyNumberFormat="1" applyFont="1" applyBorder="1" applyAlignment="1">
      <alignment horizontal="center"/>
    </xf>
    <xf numFmtId="15" fontId="0" fillId="0" borderId="56" xfId="0" applyNumberFormat="1" applyFont="1" applyBorder="1" applyAlignment="1">
      <alignment horizontal="center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1" fillId="24" borderId="14" xfId="0" applyFont="1" applyFill="1" applyBorder="1" applyAlignment="1">
      <alignment horizontal="center" vertical="center"/>
    </xf>
    <xf numFmtId="0" fontId="1" fillId="24" borderId="22" xfId="0" applyFont="1" applyFill="1" applyBorder="1" applyAlignment="1">
      <alignment horizontal="center" vertical="center"/>
    </xf>
    <xf numFmtId="0" fontId="1" fillId="24" borderId="26" xfId="0" applyFont="1" applyFill="1" applyBorder="1" applyAlignment="1">
      <alignment horizontal="center" vertical="center"/>
    </xf>
    <xf numFmtId="0" fontId="1" fillId="24" borderId="18" xfId="0" applyFont="1" applyFill="1" applyBorder="1" applyAlignment="1">
      <alignment horizontal="center" vertical="center"/>
    </xf>
    <xf numFmtId="0" fontId="1" fillId="24" borderId="40" xfId="0" applyFont="1" applyFill="1" applyBorder="1" applyAlignment="1">
      <alignment horizontal="center" vertical="center"/>
    </xf>
    <xf numFmtId="0" fontId="1" fillId="19" borderId="54" xfId="0" applyFont="1" applyFill="1" applyBorder="1" applyAlignment="1">
      <alignment horizontal="center" vertical="center" textRotation="255" wrapText="1"/>
    </xf>
    <xf numFmtId="0" fontId="1" fillId="19" borderId="55" xfId="0" applyFont="1" applyFill="1" applyBorder="1" applyAlignment="1">
      <alignment horizontal="center" vertical="center" textRotation="255" wrapText="1"/>
    </xf>
    <xf numFmtId="0" fontId="1" fillId="19" borderId="56" xfId="0" applyFont="1" applyFill="1" applyBorder="1" applyAlignment="1">
      <alignment horizontal="center" vertical="center" textRotation="255" wrapText="1"/>
    </xf>
    <xf numFmtId="0" fontId="0" fillId="0" borderId="17" xfId="0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1" fillId="15" borderId="17" xfId="0" applyFont="1" applyFill="1" applyBorder="1" applyAlignment="1">
      <alignment horizontal="center" vertical="center" textRotation="255"/>
    </xf>
    <xf numFmtId="0" fontId="1" fillId="15" borderId="12" xfId="0" applyFont="1" applyFill="1" applyBorder="1" applyAlignment="1">
      <alignment horizontal="center" vertical="center" textRotation="255"/>
    </xf>
    <xf numFmtId="0" fontId="1" fillId="15" borderId="13" xfId="0" applyFont="1" applyFill="1" applyBorder="1" applyAlignment="1">
      <alignment horizontal="center" vertical="center" textRotation="255"/>
    </xf>
    <xf numFmtId="0" fontId="0" fillId="13" borderId="14" xfId="0" applyFont="1" applyFill="1" applyBorder="1" applyAlignment="1">
      <alignment horizontal="center"/>
    </xf>
    <xf numFmtId="0" fontId="0" fillId="13" borderId="22" xfId="0" applyFont="1" applyFill="1" applyBorder="1" applyAlignment="1">
      <alignment horizontal="center"/>
    </xf>
    <xf numFmtId="0" fontId="1" fillId="14" borderId="14" xfId="0" applyFont="1" applyFill="1" applyBorder="1" applyAlignment="1">
      <alignment horizontal="center" vertical="center"/>
    </xf>
    <xf numFmtId="0" fontId="1" fillId="14" borderId="22" xfId="0" applyFont="1" applyFill="1" applyBorder="1" applyAlignment="1">
      <alignment horizontal="center" vertical="center"/>
    </xf>
    <xf numFmtId="0" fontId="1" fillId="14" borderId="15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11" borderId="14" xfId="0" applyFont="1" applyFill="1" applyBorder="1" applyAlignment="1">
      <alignment horizontal="center" vertical="center"/>
    </xf>
    <xf numFmtId="0" fontId="1" fillId="11" borderId="22" xfId="0" applyFont="1" applyFill="1" applyBorder="1" applyAlignment="1">
      <alignment horizontal="center" vertical="center"/>
    </xf>
    <xf numFmtId="0" fontId="1" fillId="11" borderId="15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1" fillId="22" borderId="19" xfId="0" applyFont="1" applyFill="1" applyBorder="1" applyAlignment="1">
      <alignment horizontal="center" vertical="center" textRotation="255"/>
    </xf>
    <xf numFmtId="0" fontId="1" fillId="22" borderId="26" xfId="0" applyFont="1" applyFill="1" applyBorder="1" applyAlignment="1">
      <alignment horizontal="center" vertical="center" textRotation="255"/>
    </xf>
    <xf numFmtId="0" fontId="1" fillId="22" borderId="25" xfId="0" applyFont="1" applyFill="1" applyBorder="1" applyAlignment="1">
      <alignment horizontal="center" vertical="center" textRotation="255"/>
    </xf>
    <xf numFmtId="0" fontId="1" fillId="22" borderId="0" xfId="0" applyFont="1" applyFill="1" applyBorder="1" applyAlignment="1">
      <alignment horizontal="center" vertical="center" textRotation="255"/>
    </xf>
    <xf numFmtId="0" fontId="1" fillId="22" borderId="20" xfId="0" applyFont="1" applyFill="1" applyBorder="1" applyAlignment="1">
      <alignment horizontal="center" vertical="center" textRotation="255"/>
    </xf>
    <xf numFmtId="0" fontId="1" fillId="22" borderId="18" xfId="0" applyFont="1" applyFill="1" applyBorder="1" applyAlignment="1">
      <alignment horizontal="center" vertical="center" textRotation="255"/>
    </xf>
    <xf numFmtId="0" fontId="1" fillId="21" borderId="17" xfId="0" applyFont="1" applyFill="1" applyBorder="1" applyAlignment="1">
      <alignment horizontal="center" vertical="center" textRotation="255"/>
    </xf>
    <xf numFmtId="0" fontId="1" fillId="21" borderId="12" xfId="0" applyFont="1" applyFill="1" applyBorder="1" applyAlignment="1">
      <alignment horizontal="center" vertical="center" textRotation="255"/>
    </xf>
    <xf numFmtId="0" fontId="1" fillId="21" borderId="13" xfId="0" applyFont="1" applyFill="1" applyBorder="1" applyAlignment="1">
      <alignment horizontal="center" vertical="center" textRotation="255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0" fontId="0" fillId="0" borderId="62" xfId="0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textRotation="255"/>
    </xf>
    <xf numFmtId="0" fontId="1" fillId="16" borderId="17" xfId="0" applyFont="1" applyFill="1" applyBorder="1" applyAlignment="1">
      <alignment horizontal="center" vertical="center" textRotation="255" wrapText="1"/>
    </xf>
    <xf numFmtId="0" fontId="1" fillId="16" borderId="12" xfId="0" applyFont="1" applyFill="1" applyBorder="1" applyAlignment="1">
      <alignment horizontal="center" vertical="center" textRotation="255" wrapText="1"/>
    </xf>
    <xf numFmtId="0" fontId="1" fillId="16" borderId="13" xfId="0" applyFont="1" applyFill="1" applyBorder="1" applyAlignment="1">
      <alignment horizontal="center" vertical="center" textRotation="255" wrapText="1"/>
    </xf>
    <xf numFmtId="0" fontId="0" fillId="0" borderId="49" xfId="0" applyFont="1" applyFill="1" applyBorder="1" applyAlignment="1">
      <alignment horizontal="center" vertical="center" wrapText="1"/>
    </xf>
    <xf numFmtId="0" fontId="0" fillId="0" borderId="47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23" borderId="17" xfId="0" applyFill="1" applyBorder="1" applyAlignment="1">
      <alignment horizontal="center" vertical="center" wrapText="1"/>
    </xf>
    <xf numFmtId="0" fontId="0" fillId="23" borderId="12" xfId="0" applyFill="1" applyBorder="1" applyAlignment="1">
      <alignment horizontal="center" vertical="center"/>
    </xf>
    <xf numFmtId="0" fontId="1" fillId="15" borderId="14" xfId="0" applyFont="1" applyFill="1" applyBorder="1" applyAlignment="1">
      <alignment horizontal="center" vertical="center"/>
    </xf>
    <xf numFmtId="0" fontId="1" fillId="15" borderId="15" xfId="0" applyFont="1" applyFill="1" applyBorder="1" applyAlignment="1">
      <alignment horizontal="center" vertical="center"/>
    </xf>
    <xf numFmtId="49" fontId="0" fillId="23" borderId="17" xfId="0" applyNumberFormat="1" applyFill="1" applyBorder="1" applyAlignment="1">
      <alignment horizontal="center" vertical="center" wrapText="1"/>
    </xf>
    <xf numFmtId="49" fontId="0" fillId="23" borderId="12" xfId="0" applyNumberFormat="1" applyFill="1" applyBorder="1" applyAlignment="1">
      <alignment horizontal="center" vertical="center" wrapText="1"/>
    </xf>
    <xf numFmtId="49" fontId="0" fillId="23" borderId="13" xfId="0" applyNumberForma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1" fillId="11" borderId="19" xfId="0" applyFont="1" applyFill="1" applyBorder="1" applyAlignment="1">
      <alignment horizontal="center" vertical="center" textRotation="255"/>
    </xf>
    <xf numFmtId="0" fontId="1" fillId="11" borderId="23" xfId="0" applyFont="1" applyFill="1" applyBorder="1" applyAlignment="1">
      <alignment horizontal="center" vertical="center" textRotation="255"/>
    </xf>
    <xf numFmtId="0" fontId="1" fillId="11" borderId="25" xfId="0" applyFont="1" applyFill="1" applyBorder="1" applyAlignment="1">
      <alignment horizontal="center" vertical="center" textRotation="255"/>
    </xf>
    <xf numFmtId="0" fontId="1" fillId="11" borderId="24" xfId="0" applyFont="1" applyFill="1" applyBorder="1" applyAlignment="1">
      <alignment horizontal="center" vertical="center" textRotation="255"/>
    </xf>
    <xf numFmtId="0" fontId="1" fillId="11" borderId="20" xfId="0" applyFont="1" applyFill="1" applyBorder="1" applyAlignment="1">
      <alignment horizontal="center" vertical="center" textRotation="255"/>
    </xf>
    <xf numFmtId="0" fontId="1" fillId="11" borderId="21" xfId="0" applyFont="1" applyFill="1" applyBorder="1" applyAlignment="1">
      <alignment horizontal="center" vertical="center" textRotation="255"/>
    </xf>
    <xf numFmtId="0" fontId="0" fillId="0" borderId="57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1" fillId="20" borderId="54" xfId="0" applyFont="1" applyFill="1" applyBorder="1" applyAlignment="1">
      <alignment horizontal="center" vertical="center" textRotation="255" wrapText="1"/>
    </xf>
    <xf numFmtId="0" fontId="1" fillId="20" borderId="55" xfId="0" applyFont="1" applyFill="1" applyBorder="1" applyAlignment="1">
      <alignment horizontal="center" vertical="center" textRotation="255" wrapText="1"/>
    </xf>
    <xf numFmtId="0" fontId="1" fillId="20" borderId="56" xfId="0" applyFont="1" applyFill="1" applyBorder="1" applyAlignment="1">
      <alignment horizontal="center" vertical="center" textRotation="255" wrapText="1"/>
    </xf>
    <xf numFmtId="0" fontId="1" fillId="17" borderId="17" xfId="0" applyFont="1" applyFill="1" applyBorder="1" applyAlignment="1">
      <alignment horizontal="center" vertical="center" textRotation="255" wrapText="1"/>
    </xf>
    <xf numFmtId="0" fontId="1" fillId="16" borderId="37" xfId="0" applyFont="1" applyFill="1" applyBorder="1" applyAlignment="1">
      <alignment horizontal="center" vertical="center" textRotation="255" wrapText="1"/>
    </xf>
    <xf numFmtId="0" fontId="0" fillId="15" borderId="14" xfId="0" applyFont="1" applyFill="1" applyBorder="1" applyAlignment="1">
      <alignment horizontal="center"/>
    </xf>
    <xf numFmtId="0" fontId="0" fillId="15" borderId="22" xfId="0" applyFont="1" applyFill="1" applyBorder="1" applyAlignment="1">
      <alignment horizontal="center"/>
    </xf>
    <xf numFmtId="0" fontId="1" fillId="18" borderId="26" xfId="0" applyFont="1" applyFill="1" applyBorder="1" applyAlignment="1">
      <alignment horizontal="center" vertical="center" textRotation="255" wrapText="1"/>
    </xf>
    <xf numFmtId="0" fontId="1" fillId="18" borderId="0" xfId="0" applyFont="1" applyFill="1" applyBorder="1" applyAlignment="1">
      <alignment horizontal="center" vertical="center" textRotation="255" wrapText="1"/>
    </xf>
    <xf numFmtId="0" fontId="0" fillId="0" borderId="17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5" fontId="0" fillId="0" borderId="19" xfId="0" applyNumberFormat="1" applyFont="1" applyBorder="1" applyAlignment="1">
      <alignment horizontal="center" vertical="center"/>
    </xf>
    <xf numFmtId="15" fontId="0" fillId="0" borderId="2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CCFF"/>
      <color rgb="FFFF7C80"/>
      <color rgb="FFFF0066"/>
      <color rgb="FF66FFFF"/>
      <color rgb="FFFFCCCC"/>
      <color rgb="FF66FF99"/>
      <color rgb="FFFF9933"/>
      <color rgb="FF9966FF"/>
      <color rgb="FFFF99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sqref="A1:XFD1048576"/>
    </sheetView>
  </sheetViews>
  <sheetFormatPr baseColWidth="10" defaultRowHeight="15" x14ac:dyDescent="0.25"/>
  <cols>
    <col min="1" max="1" width="19.42578125" bestFit="1" customWidth="1"/>
    <col min="2" max="2" width="13" bestFit="1" customWidth="1"/>
    <col min="3" max="3" width="5.7109375" bestFit="1" customWidth="1"/>
    <col min="4" max="4" width="10.5703125" bestFit="1" customWidth="1"/>
    <col min="5" max="5" width="7.85546875" bestFit="1" customWidth="1"/>
    <col min="6" max="7" width="8" bestFit="1" customWidth="1"/>
    <col min="8" max="8" width="4.5703125" bestFit="1" customWidth="1"/>
    <col min="9" max="9" width="2.42578125" style="10" customWidth="1"/>
    <col min="11" max="11" width="2.140625" customWidth="1"/>
    <col min="12" max="12" width="30.5703125" bestFit="1" customWidth="1"/>
    <col min="13" max="13" width="1.85546875" customWidth="1"/>
    <col min="14" max="14" width="38.42578125" bestFit="1" customWidth="1"/>
  </cols>
  <sheetData>
    <row r="1" spans="1:15" x14ac:dyDescent="0.25">
      <c r="A1" s="1" t="s">
        <v>6</v>
      </c>
      <c r="B1" s="1" t="s">
        <v>7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9"/>
      <c r="L1" s="4"/>
      <c r="M1" s="3"/>
    </row>
    <row r="2" spans="1:15" x14ac:dyDescent="0.25">
      <c r="A2" s="2" t="s">
        <v>8</v>
      </c>
      <c r="B2" s="2">
        <v>40</v>
      </c>
      <c r="C2" s="2">
        <v>1.5</v>
      </c>
      <c r="D2" s="2">
        <f>3.5*C2/1</f>
        <v>5.25</v>
      </c>
      <c r="E2" s="2">
        <f>D2*64</f>
        <v>336</v>
      </c>
      <c r="F2" s="2">
        <f>E2*B2</f>
        <v>13440</v>
      </c>
      <c r="G2" s="2">
        <f>F2/1000</f>
        <v>13.44</v>
      </c>
      <c r="H2" s="2">
        <f>G2*4.8</f>
        <v>64.512</v>
      </c>
      <c r="I2" s="8"/>
      <c r="J2" s="7" t="s">
        <v>36</v>
      </c>
      <c r="L2" s="7" t="s">
        <v>33</v>
      </c>
      <c r="M2" s="3"/>
      <c r="N2" s="7" t="s">
        <v>40</v>
      </c>
      <c r="O2" s="7" t="s">
        <v>5</v>
      </c>
    </row>
    <row r="3" spans="1:15" x14ac:dyDescent="0.25">
      <c r="A3" s="6" t="s">
        <v>9</v>
      </c>
      <c r="B3" s="6">
        <v>45</v>
      </c>
      <c r="C3" s="6">
        <v>2.2999999999999998</v>
      </c>
      <c r="D3" s="6">
        <f>3.5*C3/1</f>
        <v>8.0499999999999989</v>
      </c>
      <c r="E3" s="6">
        <f t="shared" ref="E3:E33" si="0">D3*64</f>
        <v>515.19999999999993</v>
      </c>
      <c r="F3" s="6">
        <f t="shared" ref="F3:F33" si="1">E3*B3</f>
        <v>23183.999999999996</v>
      </c>
      <c r="G3" s="6">
        <f t="shared" ref="G3:G33" si="2">F3/1000</f>
        <v>23.183999999999997</v>
      </c>
      <c r="H3" s="6">
        <f t="shared" ref="H3:H33" si="3">G3*4.8</f>
        <v>111.28319999999998</v>
      </c>
      <c r="I3" s="8"/>
      <c r="J3" s="2">
        <f>H3+H17+H20+H25+H26</f>
        <v>685.97759999999994</v>
      </c>
      <c r="L3" s="2">
        <f>(10*64)+(6.25*154)-(5*21)-161</f>
        <v>1336.5</v>
      </c>
      <c r="N3" s="2" t="s">
        <v>53</v>
      </c>
      <c r="O3" s="2">
        <f>219*2</f>
        <v>438</v>
      </c>
    </row>
    <row r="4" spans="1:15" x14ac:dyDescent="0.25">
      <c r="A4" s="2" t="s">
        <v>10</v>
      </c>
      <c r="B4" s="2">
        <v>60</v>
      </c>
      <c r="C4" s="2">
        <v>1</v>
      </c>
      <c r="D4" s="2">
        <f t="shared" ref="D4:D33" si="4">3.5*C4/1</f>
        <v>3.5</v>
      </c>
      <c r="E4" s="2">
        <f t="shared" si="0"/>
        <v>224</v>
      </c>
      <c r="F4" s="2">
        <f t="shared" si="1"/>
        <v>13440</v>
      </c>
      <c r="G4" s="2">
        <f t="shared" si="2"/>
        <v>13.44</v>
      </c>
      <c r="H4" s="2">
        <f t="shared" si="3"/>
        <v>64.512</v>
      </c>
      <c r="I4" s="8"/>
      <c r="N4" s="2" t="s">
        <v>52</v>
      </c>
      <c r="O4" s="2">
        <v>37</v>
      </c>
    </row>
    <row r="5" spans="1:15" x14ac:dyDescent="0.25">
      <c r="A5" s="2" t="s">
        <v>11</v>
      </c>
      <c r="B5" s="2">
        <v>25</v>
      </c>
      <c r="C5" s="2">
        <v>2</v>
      </c>
      <c r="D5" s="2">
        <f t="shared" si="4"/>
        <v>7</v>
      </c>
      <c r="E5" s="2">
        <f t="shared" si="0"/>
        <v>448</v>
      </c>
      <c r="F5" s="2">
        <f t="shared" si="1"/>
        <v>11200</v>
      </c>
      <c r="G5" s="2">
        <f t="shared" si="2"/>
        <v>11.2</v>
      </c>
      <c r="H5" s="2">
        <f t="shared" si="3"/>
        <v>53.76</v>
      </c>
      <c r="I5" s="8"/>
      <c r="J5" s="7" t="s">
        <v>35</v>
      </c>
      <c r="L5" s="7" t="s">
        <v>34</v>
      </c>
      <c r="N5" s="2" t="s">
        <v>54</v>
      </c>
      <c r="O5" s="2">
        <v>186</v>
      </c>
    </row>
    <row r="6" spans="1:15" x14ac:dyDescent="0.25">
      <c r="A6" s="5" t="s">
        <v>12</v>
      </c>
      <c r="B6" s="5">
        <v>18</v>
      </c>
      <c r="C6" s="5">
        <v>2</v>
      </c>
      <c r="D6" s="5">
        <f t="shared" si="4"/>
        <v>7</v>
      </c>
      <c r="E6" s="5">
        <f t="shared" si="0"/>
        <v>448</v>
      </c>
      <c r="F6" s="5">
        <f t="shared" si="1"/>
        <v>8064</v>
      </c>
      <c r="G6" s="5">
        <f t="shared" si="2"/>
        <v>8.0640000000000001</v>
      </c>
      <c r="H6" s="5">
        <f t="shared" si="3"/>
        <v>38.7072</v>
      </c>
      <c r="I6" s="8"/>
      <c r="J6" s="2">
        <f>B3+B17+B20+B25+B26</f>
        <v>163</v>
      </c>
      <c r="L6" s="2">
        <f>L3*10/100</f>
        <v>133.65</v>
      </c>
      <c r="N6" s="2" t="s">
        <v>55</v>
      </c>
      <c r="O6" s="2">
        <f>12+15+20</f>
        <v>47</v>
      </c>
    </row>
    <row r="7" spans="1:15" x14ac:dyDescent="0.25">
      <c r="A7" s="5" t="s">
        <v>13</v>
      </c>
      <c r="B7" s="5">
        <v>6</v>
      </c>
      <c r="C7" s="5">
        <v>2</v>
      </c>
      <c r="D7" s="5">
        <f t="shared" si="4"/>
        <v>7</v>
      </c>
      <c r="E7" s="5">
        <f t="shared" si="0"/>
        <v>448</v>
      </c>
      <c r="F7" s="5">
        <f t="shared" si="1"/>
        <v>2688</v>
      </c>
      <c r="G7" s="5">
        <f t="shared" si="2"/>
        <v>2.6880000000000002</v>
      </c>
      <c r="H7" s="5">
        <f t="shared" si="3"/>
        <v>12.9024</v>
      </c>
      <c r="I7" s="8"/>
      <c r="N7" s="2" t="s">
        <v>56</v>
      </c>
      <c r="O7" s="2">
        <v>90</v>
      </c>
    </row>
    <row r="8" spans="1:15" x14ac:dyDescent="0.25">
      <c r="A8" s="5" t="s">
        <v>14</v>
      </c>
      <c r="B8" s="5">
        <v>10</v>
      </c>
      <c r="C8" s="5">
        <v>2</v>
      </c>
      <c r="D8" s="5">
        <f t="shared" si="4"/>
        <v>7</v>
      </c>
      <c r="E8" s="5">
        <f t="shared" si="0"/>
        <v>448</v>
      </c>
      <c r="F8" s="5">
        <f t="shared" si="1"/>
        <v>4480</v>
      </c>
      <c r="G8" s="5">
        <f t="shared" si="2"/>
        <v>4.4800000000000004</v>
      </c>
      <c r="H8" s="5">
        <f t="shared" si="3"/>
        <v>21.504000000000001</v>
      </c>
      <c r="I8" s="8"/>
      <c r="L8" s="11" t="s">
        <v>39</v>
      </c>
      <c r="N8" s="2" t="s">
        <v>54</v>
      </c>
      <c r="O8" s="2">
        <v>186</v>
      </c>
    </row>
    <row r="9" spans="1:15" x14ac:dyDescent="0.25">
      <c r="A9" s="2" t="s">
        <v>10</v>
      </c>
      <c r="B9" s="2">
        <v>40</v>
      </c>
      <c r="C9" s="2">
        <v>1</v>
      </c>
      <c r="D9" s="2">
        <f t="shared" si="4"/>
        <v>3.5</v>
      </c>
      <c r="E9" s="2">
        <f t="shared" si="0"/>
        <v>224</v>
      </c>
      <c r="F9" s="2">
        <f t="shared" si="1"/>
        <v>8960</v>
      </c>
      <c r="G9" s="2">
        <f t="shared" si="2"/>
        <v>8.9600000000000009</v>
      </c>
      <c r="H9" s="2">
        <f t="shared" si="3"/>
        <v>43.008000000000003</v>
      </c>
      <c r="I9" s="8"/>
      <c r="L9" s="2">
        <f>L3*J6/1440</f>
        <v>151.28437500000001</v>
      </c>
      <c r="N9" s="2" t="s">
        <v>57</v>
      </c>
      <c r="O9" s="2">
        <f>86*2</f>
        <v>172</v>
      </c>
    </row>
    <row r="10" spans="1:15" x14ac:dyDescent="0.25">
      <c r="A10" s="2" t="s">
        <v>15</v>
      </c>
      <c r="B10" s="2">
        <v>92</v>
      </c>
      <c r="C10" s="2">
        <v>1</v>
      </c>
      <c r="D10" s="2">
        <f t="shared" si="4"/>
        <v>3.5</v>
      </c>
      <c r="E10" s="2">
        <f t="shared" si="0"/>
        <v>224</v>
      </c>
      <c r="F10" s="2">
        <f t="shared" si="1"/>
        <v>20608</v>
      </c>
      <c r="G10" s="2">
        <f t="shared" si="2"/>
        <v>20.608000000000001</v>
      </c>
      <c r="H10" s="2">
        <f t="shared" si="3"/>
        <v>98.918400000000005</v>
      </c>
      <c r="I10" s="8"/>
      <c r="N10" s="2" t="s">
        <v>58</v>
      </c>
      <c r="O10" s="2">
        <v>456</v>
      </c>
    </row>
    <row r="11" spans="1:15" x14ac:dyDescent="0.25">
      <c r="A11" s="5" t="s">
        <v>16</v>
      </c>
      <c r="B11" s="5">
        <v>20</v>
      </c>
      <c r="C11" s="5">
        <v>2</v>
      </c>
      <c r="D11" s="5">
        <f t="shared" si="4"/>
        <v>7</v>
      </c>
      <c r="E11" s="5">
        <f t="shared" si="0"/>
        <v>448</v>
      </c>
      <c r="F11" s="5">
        <f t="shared" si="1"/>
        <v>8960</v>
      </c>
      <c r="G11" s="5">
        <f t="shared" si="2"/>
        <v>8.9600000000000009</v>
      </c>
      <c r="H11" s="5">
        <f t="shared" si="3"/>
        <v>43.008000000000003</v>
      </c>
      <c r="I11" s="8"/>
      <c r="L11" s="7" t="s">
        <v>37</v>
      </c>
      <c r="N11" s="2" t="s">
        <v>59</v>
      </c>
      <c r="O11" s="2">
        <f>51*2</f>
        <v>102</v>
      </c>
    </row>
    <row r="12" spans="1:15" x14ac:dyDescent="0.25">
      <c r="A12" s="2" t="s">
        <v>17</v>
      </c>
      <c r="B12" s="2">
        <v>25</v>
      </c>
      <c r="C12" s="2">
        <v>1.3</v>
      </c>
      <c r="D12" s="2">
        <f t="shared" si="4"/>
        <v>4.55</v>
      </c>
      <c r="E12" s="2">
        <f t="shared" si="0"/>
        <v>291.2</v>
      </c>
      <c r="F12" s="2">
        <f t="shared" si="1"/>
        <v>7280</v>
      </c>
      <c r="G12" s="2">
        <f t="shared" si="2"/>
        <v>7.28</v>
      </c>
      <c r="H12" s="2">
        <f t="shared" si="3"/>
        <v>34.944000000000003</v>
      </c>
      <c r="I12" s="8"/>
      <c r="L12" s="2">
        <f>J3-L9</f>
        <v>534.69322499999998</v>
      </c>
      <c r="N12" s="2" t="s">
        <v>60</v>
      </c>
      <c r="O12" s="2">
        <v>42</v>
      </c>
    </row>
    <row r="13" spans="1:15" x14ac:dyDescent="0.25">
      <c r="A13" s="2" t="s">
        <v>29</v>
      </c>
      <c r="B13" s="2">
        <v>19</v>
      </c>
      <c r="C13" s="2">
        <v>1.8</v>
      </c>
      <c r="D13" s="2">
        <f t="shared" si="4"/>
        <v>6.3</v>
      </c>
      <c r="E13" s="2">
        <f t="shared" si="0"/>
        <v>403.2</v>
      </c>
      <c r="F13" s="2">
        <f t="shared" si="1"/>
        <v>7660.8</v>
      </c>
      <c r="G13" s="2">
        <f t="shared" si="2"/>
        <v>7.6608000000000001</v>
      </c>
      <c r="H13" s="2">
        <f t="shared" si="3"/>
        <v>36.771839999999997</v>
      </c>
      <c r="I13" s="8"/>
      <c r="N13" s="5" t="s">
        <v>61</v>
      </c>
      <c r="O13" s="2">
        <v>560</v>
      </c>
    </row>
    <row r="14" spans="1:15" x14ac:dyDescent="0.25">
      <c r="A14" s="2" t="s">
        <v>18</v>
      </c>
      <c r="B14" s="2">
        <v>40</v>
      </c>
      <c r="C14" s="2">
        <v>1.5</v>
      </c>
      <c r="D14" s="2">
        <f t="shared" si="4"/>
        <v>5.25</v>
      </c>
      <c r="E14" s="2">
        <f t="shared" si="0"/>
        <v>336</v>
      </c>
      <c r="F14" s="2">
        <f t="shared" si="1"/>
        <v>13440</v>
      </c>
      <c r="G14" s="2">
        <f t="shared" si="2"/>
        <v>13.44</v>
      </c>
      <c r="H14" s="2">
        <f t="shared" si="3"/>
        <v>64.512</v>
      </c>
      <c r="I14" s="8"/>
      <c r="N14" s="12" t="s">
        <v>51</v>
      </c>
      <c r="O14" s="6">
        <f>SUM(O3:O13)</f>
        <v>2316</v>
      </c>
    </row>
    <row r="15" spans="1:15" x14ac:dyDescent="0.25">
      <c r="A15" s="2" t="s">
        <v>10</v>
      </c>
      <c r="B15" s="2">
        <v>50</v>
      </c>
      <c r="C15" s="2">
        <v>1</v>
      </c>
      <c r="D15" s="2">
        <f t="shared" si="4"/>
        <v>3.5</v>
      </c>
      <c r="E15" s="2">
        <f t="shared" si="0"/>
        <v>224</v>
      </c>
      <c r="F15" s="2">
        <f t="shared" si="1"/>
        <v>11200</v>
      </c>
      <c r="G15" s="2">
        <f t="shared" si="2"/>
        <v>11.2</v>
      </c>
      <c r="H15" s="2">
        <f t="shared" si="3"/>
        <v>53.76</v>
      </c>
      <c r="I15" s="8"/>
      <c r="L15" s="7" t="s">
        <v>38</v>
      </c>
      <c r="N15" s="9"/>
      <c r="O15" s="3"/>
    </row>
    <row r="16" spans="1:15" x14ac:dyDescent="0.25">
      <c r="A16" s="2" t="s">
        <v>19</v>
      </c>
      <c r="B16" s="2">
        <v>5</v>
      </c>
      <c r="C16" s="2">
        <v>1</v>
      </c>
      <c r="D16" s="2">
        <f t="shared" si="4"/>
        <v>3.5</v>
      </c>
      <c r="E16" s="2">
        <f t="shared" si="0"/>
        <v>224</v>
      </c>
      <c r="F16" s="2">
        <f t="shared" si="1"/>
        <v>1120</v>
      </c>
      <c r="G16" s="2">
        <f t="shared" si="2"/>
        <v>1.1200000000000001</v>
      </c>
      <c r="H16" s="2">
        <f t="shared" si="3"/>
        <v>5.3760000000000003</v>
      </c>
      <c r="I16" s="8"/>
      <c r="L16" s="13">
        <f>L3+L9+L12</f>
        <v>2022.4775999999999</v>
      </c>
    </row>
    <row r="17" spans="1:9" x14ac:dyDescent="0.25">
      <c r="A17" s="6" t="s">
        <v>20</v>
      </c>
      <c r="B17" s="6">
        <v>15</v>
      </c>
      <c r="C17" s="6">
        <v>6.5</v>
      </c>
      <c r="D17" s="6">
        <f t="shared" si="4"/>
        <v>22.75</v>
      </c>
      <c r="E17" s="6">
        <f t="shared" si="0"/>
        <v>1456</v>
      </c>
      <c r="F17" s="6">
        <f t="shared" si="1"/>
        <v>21840</v>
      </c>
      <c r="G17" s="6">
        <f t="shared" si="2"/>
        <v>21.84</v>
      </c>
      <c r="H17" s="6">
        <f t="shared" si="3"/>
        <v>104.83199999999999</v>
      </c>
      <c r="I17" s="8"/>
    </row>
    <row r="18" spans="1:9" x14ac:dyDescent="0.25">
      <c r="A18" s="2" t="s">
        <v>15</v>
      </c>
      <c r="B18" s="2">
        <v>88</v>
      </c>
      <c r="C18" s="2">
        <v>1</v>
      </c>
      <c r="D18" s="2">
        <f t="shared" si="4"/>
        <v>3.5</v>
      </c>
      <c r="E18" s="2">
        <f t="shared" si="0"/>
        <v>224</v>
      </c>
      <c r="F18" s="2">
        <f t="shared" si="1"/>
        <v>19712</v>
      </c>
      <c r="G18" s="2">
        <f t="shared" si="2"/>
        <v>19.712</v>
      </c>
      <c r="H18" s="2">
        <f t="shared" si="3"/>
        <v>94.617599999999996</v>
      </c>
      <c r="I18" s="8"/>
    </row>
    <row r="19" spans="1:9" x14ac:dyDescent="0.25">
      <c r="A19" s="2" t="s">
        <v>16</v>
      </c>
      <c r="B19" s="2">
        <v>15</v>
      </c>
      <c r="C19" s="2">
        <v>2</v>
      </c>
      <c r="D19" s="2">
        <f t="shared" si="4"/>
        <v>7</v>
      </c>
      <c r="E19" s="2">
        <f t="shared" si="0"/>
        <v>448</v>
      </c>
      <c r="F19" s="2">
        <f t="shared" si="1"/>
        <v>6720</v>
      </c>
      <c r="G19" s="2">
        <f t="shared" si="2"/>
        <v>6.72</v>
      </c>
      <c r="H19" s="2">
        <f t="shared" si="3"/>
        <v>32.256</v>
      </c>
      <c r="I19" s="8"/>
    </row>
    <row r="20" spans="1:9" x14ac:dyDescent="0.25">
      <c r="A20" s="6" t="s">
        <v>21</v>
      </c>
      <c r="B20" s="6">
        <v>40</v>
      </c>
      <c r="C20" s="6">
        <v>5.5</v>
      </c>
      <c r="D20" s="6">
        <f t="shared" si="4"/>
        <v>19.25</v>
      </c>
      <c r="E20" s="6">
        <f t="shared" si="0"/>
        <v>1232</v>
      </c>
      <c r="F20" s="6">
        <f t="shared" si="1"/>
        <v>49280</v>
      </c>
      <c r="G20" s="6">
        <f t="shared" si="2"/>
        <v>49.28</v>
      </c>
      <c r="H20" s="6">
        <f t="shared" si="3"/>
        <v>236.54399999999998</v>
      </c>
      <c r="I20" s="8"/>
    </row>
    <row r="21" spans="1:9" x14ac:dyDescent="0.25">
      <c r="A21" s="5" t="s">
        <v>16</v>
      </c>
      <c r="B21" s="5">
        <v>10</v>
      </c>
      <c r="C21" s="5">
        <v>2</v>
      </c>
      <c r="D21" s="5">
        <f t="shared" si="4"/>
        <v>7</v>
      </c>
      <c r="E21" s="5">
        <f t="shared" si="0"/>
        <v>448</v>
      </c>
      <c r="F21" s="5">
        <f t="shared" si="1"/>
        <v>4480</v>
      </c>
      <c r="G21" s="5">
        <f t="shared" si="2"/>
        <v>4.4800000000000004</v>
      </c>
      <c r="H21" s="5">
        <f t="shared" si="3"/>
        <v>21.504000000000001</v>
      </c>
      <c r="I21" s="8"/>
    </row>
    <row r="22" spans="1:9" x14ac:dyDescent="0.25">
      <c r="A22" s="5" t="s">
        <v>11</v>
      </c>
      <c r="B22" s="5">
        <v>25</v>
      </c>
      <c r="C22" s="5">
        <v>2</v>
      </c>
      <c r="D22" s="5">
        <f t="shared" si="4"/>
        <v>7</v>
      </c>
      <c r="E22" s="5">
        <f t="shared" si="0"/>
        <v>448</v>
      </c>
      <c r="F22" s="5">
        <f t="shared" si="1"/>
        <v>11200</v>
      </c>
      <c r="G22" s="5">
        <f t="shared" si="2"/>
        <v>11.2</v>
      </c>
      <c r="H22" s="5">
        <f t="shared" si="3"/>
        <v>53.76</v>
      </c>
      <c r="I22" s="8"/>
    </row>
    <row r="23" spans="1:9" x14ac:dyDescent="0.25">
      <c r="A23" s="5" t="s">
        <v>12</v>
      </c>
      <c r="B23" s="5">
        <v>10</v>
      </c>
      <c r="C23" s="5">
        <v>2</v>
      </c>
      <c r="D23" s="5">
        <f t="shared" si="4"/>
        <v>7</v>
      </c>
      <c r="E23" s="5">
        <f t="shared" si="0"/>
        <v>448</v>
      </c>
      <c r="F23" s="5">
        <f t="shared" si="1"/>
        <v>4480</v>
      </c>
      <c r="G23" s="5">
        <f t="shared" si="2"/>
        <v>4.4800000000000004</v>
      </c>
      <c r="H23" s="5">
        <f t="shared" si="3"/>
        <v>21.504000000000001</v>
      </c>
      <c r="I23" s="8"/>
    </row>
    <row r="24" spans="1:9" x14ac:dyDescent="0.25">
      <c r="A24" s="2" t="s">
        <v>10</v>
      </c>
      <c r="B24" s="2">
        <v>45</v>
      </c>
      <c r="C24" s="2">
        <v>1</v>
      </c>
      <c r="D24" s="2">
        <f t="shared" si="4"/>
        <v>3.5</v>
      </c>
      <c r="E24" s="2">
        <f t="shared" si="0"/>
        <v>224</v>
      </c>
      <c r="F24" s="2">
        <f t="shared" si="1"/>
        <v>10080</v>
      </c>
      <c r="G24" s="2">
        <f t="shared" si="2"/>
        <v>10.08</v>
      </c>
      <c r="H24" s="2">
        <f t="shared" si="3"/>
        <v>48.384</v>
      </c>
      <c r="I24" s="8"/>
    </row>
    <row r="25" spans="1:9" x14ac:dyDescent="0.25">
      <c r="A25" s="6" t="s">
        <v>22</v>
      </c>
      <c r="B25" s="6">
        <v>35</v>
      </c>
      <c r="C25" s="6">
        <v>3</v>
      </c>
      <c r="D25" s="6">
        <f t="shared" si="4"/>
        <v>10.5</v>
      </c>
      <c r="E25" s="6">
        <f t="shared" si="0"/>
        <v>672</v>
      </c>
      <c r="F25" s="6">
        <f t="shared" si="1"/>
        <v>23520</v>
      </c>
      <c r="G25" s="6">
        <f t="shared" si="2"/>
        <v>23.52</v>
      </c>
      <c r="H25" s="6">
        <f t="shared" si="3"/>
        <v>112.896</v>
      </c>
      <c r="I25" s="8"/>
    </row>
    <row r="26" spans="1:9" x14ac:dyDescent="0.25">
      <c r="A26" s="6" t="s">
        <v>23</v>
      </c>
      <c r="B26" s="6">
        <v>28</v>
      </c>
      <c r="C26" s="6">
        <v>4</v>
      </c>
      <c r="D26" s="6">
        <f t="shared" si="4"/>
        <v>14</v>
      </c>
      <c r="E26" s="6">
        <f t="shared" si="0"/>
        <v>896</v>
      </c>
      <c r="F26" s="6">
        <f t="shared" si="1"/>
        <v>25088</v>
      </c>
      <c r="G26" s="6">
        <f t="shared" si="2"/>
        <v>25.088000000000001</v>
      </c>
      <c r="H26" s="6">
        <f t="shared" si="3"/>
        <v>120.4224</v>
      </c>
      <c r="I26" s="8"/>
    </row>
    <row r="27" spans="1:9" x14ac:dyDescent="0.25">
      <c r="A27" s="2" t="s">
        <v>24</v>
      </c>
      <c r="B27" s="2">
        <v>30</v>
      </c>
      <c r="C27" s="2">
        <v>1</v>
      </c>
      <c r="D27" s="2">
        <f t="shared" si="4"/>
        <v>3.5</v>
      </c>
      <c r="E27" s="2">
        <f t="shared" si="0"/>
        <v>224</v>
      </c>
      <c r="F27" s="2">
        <f t="shared" si="1"/>
        <v>6720</v>
      </c>
      <c r="G27" s="2">
        <f t="shared" si="2"/>
        <v>6.72</v>
      </c>
      <c r="H27" s="2">
        <f t="shared" si="3"/>
        <v>32.256</v>
      </c>
      <c r="I27" s="8"/>
    </row>
    <row r="28" spans="1:9" x14ac:dyDescent="0.25">
      <c r="A28" s="2" t="s">
        <v>19</v>
      </c>
      <c r="B28" s="2">
        <v>5</v>
      </c>
      <c r="C28" s="2">
        <v>1</v>
      </c>
      <c r="D28" s="2">
        <f t="shared" si="4"/>
        <v>3.5</v>
      </c>
      <c r="E28" s="2">
        <f t="shared" si="0"/>
        <v>224</v>
      </c>
      <c r="F28" s="2">
        <f t="shared" si="1"/>
        <v>1120</v>
      </c>
      <c r="G28" s="2">
        <f t="shared" si="2"/>
        <v>1.1200000000000001</v>
      </c>
      <c r="H28" s="2">
        <f t="shared" si="3"/>
        <v>5.3760000000000003</v>
      </c>
      <c r="I28" s="8"/>
    </row>
    <row r="29" spans="1:9" x14ac:dyDescent="0.25">
      <c r="A29" s="2" t="s">
        <v>25</v>
      </c>
      <c r="B29" s="2">
        <v>28</v>
      </c>
      <c r="C29" s="2">
        <v>1.5</v>
      </c>
      <c r="D29" s="2">
        <f t="shared" si="4"/>
        <v>5.25</v>
      </c>
      <c r="E29" s="2">
        <f t="shared" si="0"/>
        <v>336</v>
      </c>
      <c r="F29" s="2">
        <f t="shared" si="1"/>
        <v>9408</v>
      </c>
      <c r="G29" s="2">
        <f t="shared" si="2"/>
        <v>9.4079999999999995</v>
      </c>
      <c r="H29" s="2">
        <f t="shared" si="3"/>
        <v>45.158399999999993</v>
      </c>
      <c r="I29" s="8"/>
    </row>
    <row r="30" spans="1:9" x14ac:dyDescent="0.25">
      <c r="A30" s="5" t="s">
        <v>26</v>
      </c>
      <c r="B30" s="5">
        <v>45</v>
      </c>
      <c r="C30" s="5">
        <v>2</v>
      </c>
      <c r="D30" s="5">
        <f t="shared" si="4"/>
        <v>7</v>
      </c>
      <c r="E30" s="5">
        <f t="shared" si="0"/>
        <v>448</v>
      </c>
      <c r="F30" s="5">
        <f t="shared" si="1"/>
        <v>20160</v>
      </c>
      <c r="G30" s="5">
        <f t="shared" si="2"/>
        <v>20.16</v>
      </c>
      <c r="H30" s="5">
        <f t="shared" si="3"/>
        <v>96.768000000000001</v>
      </c>
      <c r="I30" s="8"/>
    </row>
    <row r="31" spans="1:9" x14ac:dyDescent="0.25">
      <c r="A31" s="5" t="s">
        <v>27</v>
      </c>
      <c r="B31" s="5">
        <v>10</v>
      </c>
      <c r="C31" s="5">
        <v>2</v>
      </c>
      <c r="D31" s="5">
        <f t="shared" si="4"/>
        <v>7</v>
      </c>
      <c r="E31" s="5">
        <f t="shared" si="0"/>
        <v>448</v>
      </c>
      <c r="F31" s="5">
        <f t="shared" si="1"/>
        <v>4480</v>
      </c>
      <c r="G31" s="5">
        <f t="shared" si="2"/>
        <v>4.4800000000000004</v>
      </c>
      <c r="H31" s="5">
        <f t="shared" si="3"/>
        <v>21.504000000000001</v>
      </c>
      <c r="I31" s="8"/>
    </row>
    <row r="32" spans="1:9" x14ac:dyDescent="0.25">
      <c r="A32" s="2" t="s">
        <v>10</v>
      </c>
      <c r="B32" s="2">
        <v>45</v>
      </c>
      <c r="C32" s="2">
        <v>1</v>
      </c>
      <c r="D32" s="2">
        <f t="shared" si="4"/>
        <v>3.5</v>
      </c>
      <c r="E32" s="2">
        <f t="shared" si="0"/>
        <v>224</v>
      </c>
      <c r="F32" s="2">
        <f t="shared" si="1"/>
        <v>10080</v>
      </c>
      <c r="G32" s="2">
        <f t="shared" si="2"/>
        <v>10.08</v>
      </c>
      <c r="H32" s="2">
        <f t="shared" si="3"/>
        <v>48.384</v>
      </c>
      <c r="I32" s="8"/>
    </row>
    <row r="33" spans="1:9" x14ac:dyDescent="0.25">
      <c r="A33" s="2" t="s">
        <v>28</v>
      </c>
      <c r="B33" s="2">
        <v>471</v>
      </c>
      <c r="C33" s="2">
        <v>0.9</v>
      </c>
      <c r="D33" s="2">
        <f t="shared" si="4"/>
        <v>3.15</v>
      </c>
      <c r="E33" s="2">
        <f t="shared" si="0"/>
        <v>201.6</v>
      </c>
      <c r="F33" s="2">
        <f t="shared" si="1"/>
        <v>94953.599999999991</v>
      </c>
      <c r="G33" s="2">
        <f t="shared" si="2"/>
        <v>94.953599999999994</v>
      </c>
      <c r="H33" s="2">
        <f t="shared" si="3"/>
        <v>455.77727999999996</v>
      </c>
      <c r="I33" s="8"/>
    </row>
    <row r="34" spans="1:9" x14ac:dyDescent="0.25">
      <c r="E34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opLeftCell="F1" workbookViewId="0">
      <selection activeCell="O16" sqref="O16"/>
    </sheetView>
  </sheetViews>
  <sheetFormatPr baseColWidth="10" defaultRowHeight="15" x14ac:dyDescent="0.25"/>
  <cols>
    <col min="1" max="1" width="19.42578125" bestFit="1" customWidth="1"/>
    <col min="2" max="2" width="13" bestFit="1" customWidth="1"/>
    <col min="3" max="3" width="5.7109375" bestFit="1" customWidth="1"/>
    <col min="4" max="4" width="10.5703125" bestFit="1" customWidth="1"/>
    <col min="5" max="5" width="7.85546875" bestFit="1" customWidth="1"/>
    <col min="6" max="7" width="8" bestFit="1" customWidth="1"/>
    <col min="8" max="8" width="9" bestFit="1" customWidth="1"/>
    <col min="9" max="9" width="1.42578125" customWidth="1"/>
    <col min="10" max="10" width="10.5703125" bestFit="1" customWidth="1"/>
    <col min="11" max="12" width="30.140625" customWidth="1"/>
    <col min="13" max="13" width="2.7109375" customWidth="1"/>
    <col min="14" max="14" width="24.85546875" bestFit="1" customWidth="1"/>
  </cols>
  <sheetData>
    <row r="1" spans="1:15" x14ac:dyDescent="0.25">
      <c r="A1" s="40" t="s">
        <v>6</v>
      </c>
      <c r="B1" s="41" t="s">
        <v>7</v>
      </c>
      <c r="C1" s="41" t="s">
        <v>0</v>
      </c>
      <c r="D1" s="41" t="s">
        <v>1</v>
      </c>
      <c r="E1" s="41" t="s">
        <v>2</v>
      </c>
      <c r="F1" s="41" t="s">
        <v>3</v>
      </c>
      <c r="G1" s="41" t="s">
        <v>4</v>
      </c>
      <c r="H1" s="42" t="s">
        <v>5</v>
      </c>
      <c r="J1" s="4"/>
      <c r="N1" s="30" t="s">
        <v>40</v>
      </c>
      <c r="O1" s="30" t="s">
        <v>5</v>
      </c>
    </row>
    <row r="2" spans="1:15" x14ac:dyDescent="0.25">
      <c r="A2" s="43" t="s">
        <v>8</v>
      </c>
      <c r="B2" s="2">
        <v>30</v>
      </c>
      <c r="C2" s="2">
        <v>1.5</v>
      </c>
      <c r="D2" s="2">
        <f>3.5*C2/1</f>
        <v>5.25</v>
      </c>
      <c r="E2" s="2">
        <f>D2*68</f>
        <v>357</v>
      </c>
      <c r="F2" s="2">
        <f>E2*B2</f>
        <v>10710</v>
      </c>
      <c r="G2" s="2">
        <f>F2/1000</f>
        <v>10.71</v>
      </c>
      <c r="H2" s="44">
        <f>G2*4.8</f>
        <v>51.408000000000001</v>
      </c>
      <c r="J2" s="4"/>
      <c r="N2" s="2" t="s">
        <v>41</v>
      </c>
      <c r="O2" s="2">
        <f>162*2</f>
        <v>324</v>
      </c>
    </row>
    <row r="3" spans="1:15" x14ac:dyDescent="0.25">
      <c r="A3" s="43" t="s">
        <v>30</v>
      </c>
      <c r="B3" s="2">
        <v>20</v>
      </c>
      <c r="C3" s="5">
        <v>2.2999999999999998</v>
      </c>
      <c r="D3" s="2">
        <f>3.5*C3/1</f>
        <v>8.0499999999999989</v>
      </c>
      <c r="E3" s="2">
        <f t="shared" ref="E3:E31" si="0">D3*68</f>
        <v>547.4</v>
      </c>
      <c r="F3" s="2">
        <f t="shared" ref="F3:F31" si="1">E3*B3</f>
        <v>10948</v>
      </c>
      <c r="G3" s="2">
        <f t="shared" ref="G3:G31" si="2">F3/1000</f>
        <v>10.948</v>
      </c>
      <c r="H3" s="44">
        <f t="shared" ref="H3:H31" si="3">G3*4.8</f>
        <v>52.550400000000003</v>
      </c>
      <c r="J3" s="38" t="s">
        <v>36</v>
      </c>
      <c r="K3" s="33" t="s">
        <v>33</v>
      </c>
      <c r="L3" s="28"/>
      <c r="N3" s="2" t="s">
        <v>42</v>
      </c>
      <c r="O3" s="2">
        <v>353</v>
      </c>
    </row>
    <row r="4" spans="1:15" x14ac:dyDescent="0.25">
      <c r="A4" s="43" t="s">
        <v>11</v>
      </c>
      <c r="B4" s="2">
        <v>15</v>
      </c>
      <c r="C4" s="5">
        <v>2</v>
      </c>
      <c r="D4" s="2">
        <f t="shared" ref="D4:D31" si="4">3.5*C4/1</f>
        <v>7</v>
      </c>
      <c r="E4" s="2">
        <f t="shared" si="0"/>
        <v>476</v>
      </c>
      <c r="F4" s="2">
        <f t="shared" si="1"/>
        <v>7140</v>
      </c>
      <c r="G4" s="2">
        <f t="shared" si="2"/>
        <v>7.14</v>
      </c>
      <c r="H4" s="44">
        <f t="shared" si="3"/>
        <v>34.271999999999998</v>
      </c>
      <c r="J4" s="5">
        <f>H7+H9</f>
        <v>1328.04</v>
      </c>
      <c r="K4" s="2">
        <f>(10*68)+(6.25*171)-(5*21)+5</f>
        <v>1648.75</v>
      </c>
      <c r="L4" s="3"/>
      <c r="N4" s="2" t="s">
        <v>43</v>
      </c>
      <c r="O4" s="2">
        <v>550</v>
      </c>
    </row>
    <row r="5" spans="1:15" x14ac:dyDescent="0.25">
      <c r="A5" s="43" t="s">
        <v>13</v>
      </c>
      <c r="B5" s="2">
        <v>8</v>
      </c>
      <c r="C5" s="5">
        <v>2</v>
      </c>
      <c r="D5" s="2">
        <f t="shared" si="4"/>
        <v>7</v>
      </c>
      <c r="E5" s="2">
        <f t="shared" si="0"/>
        <v>476</v>
      </c>
      <c r="F5" s="2">
        <f t="shared" si="1"/>
        <v>3808</v>
      </c>
      <c r="G5" s="2">
        <f t="shared" si="2"/>
        <v>3.8079999999999998</v>
      </c>
      <c r="H5" s="44">
        <f t="shared" si="3"/>
        <v>18.278399999999998</v>
      </c>
      <c r="J5" s="39" t="s">
        <v>35</v>
      </c>
      <c r="K5" s="34" t="s">
        <v>34</v>
      </c>
      <c r="L5" s="36" t="s">
        <v>37</v>
      </c>
      <c r="N5" s="2" t="s">
        <v>44</v>
      </c>
      <c r="O5" s="2">
        <v>255</v>
      </c>
    </row>
    <row r="6" spans="1:15" x14ac:dyDescent="0.25">
      <c r="A6" s="43" t="s">
        <v>12</v>
      </c>
      <c r="B6" s="2">
        <v>10</v>
      </c>
      <c r="C6" s="5">
        <v>2</v>
      </c>
      <c r="D6" s="2">
        <f t="shared" si="4"/>
        <v>7</v>
      </c>
      <c r="E6" s="2">
        <f t="shared" si="0"/>
        <v>476</v>
      </c>
      <c r="F6" s="2">
        <f t="shared" si="1"/>
        <v>4760</v>
      </c>
      <c r="G6" s="2">
        <f t="shared" si="2"/>
        <v>4.76</v>
      </c>
      <c r="H6" s="44">
        <f t="shared" si="3"/>
        <v>22.847999999999999</v>
      </c>
      <c r="J6" s="2">
        <f>B7+B9</f>
        <v>125</v>
      </c>
      <c r="K6" s="2">
        <f>K4*10/100</f>
        <v>164.875</v>
      </c>
      <c r="L6" s="51">
        <f>J4-K8</f>
        <v>1184.9193402777778</v>
      </c>
      <c r="N6" s="2" t="s">
        <v>45</v>
      </c>
      <c r="O6" s="2">
        <f>245+380</f>
        <v>625</v>
      </c>
    </row>
    <row r="7" spans="1:15" x14ac:dyDescent="0.25">
      <c r="A7" s="45" t="s">
        <v>20</v>
      </c>
      <c r="B7" s="31">
        <v>25</v>
      </c>
      <c r="C7" s="31">
        <v>6.5</v>
      </c>
      <c r="D7" s="31">
        <f t="shared" si="4"/>
        <v>22.75</v>
      </c>
      <c r="E7" s="31">
        <f t="shared" si="0"/>
        <v>1547</v>
      </c>
      <c r="F7" s="31">
        <f t="shared" si="1"/>
        <v>38675</v>
      </c>
      <c r="G7" s="31">
        <f t="shared" si="2"/>
        <v>38.674999999999997</v>
      </c>
      <c r="H7" s="46">
        <f t="shared" si="3"/>
        <v>185.64</v>
      </c>
      <c r="K7" s="35" t="s">
        <v>39</v>
      </c>
      <c r="L7" s="37" t="s">
        <v>38</v>
      </c>
      <c r="N7" s="2" t="s">
        <v>46</v>
      </c>
      <c r="O7" s="2">
        <v>234</v>
      </c>
    </row>
    <row r="8" spans="1:15" x14ac:dyDescent="0.25">
      <c r="A8" s="43" t="s">
        <v>24</v>
      </c>
      <c r="B8" s="2">
        <v>13</v>
      </c>
      <c r="C8" s="2">
        <v>1</v>
      </c>
      <c r="D8" s="2">
        <f t="shared" si="4"/>
        <v>3.5</v>
      </c>
      <c r="E8" s="2">
        <f t="shared" si="0"/>
        <v>238</v>
      </c>
      <c r="F8" s="2">
        <f t="shared" si="1"/>
        <v>3094</v>
      </c>
      <c r="G8" s="2">
        <f t="shared" si="2"/>
        <v>3.0939999999999999</v>
      </c>
      <c r="H8" s="44">
        <f t="shared" si="3"/>
        <v>14.851199999999999</v>
      </c>
      <c r="K8" s="51">
        <f>(J6*K4)/1440</f>
        <v>143.12065972222223</v>
      </c>
      <c r="L8" s="32">
        <f>K4+K6+L6</f>
        <v>2998.5443402777778</v>
      </c>
      <c r="N8" s="2" t="s">
        <v>47</v>
      </c>
      <c r="O8" s="2">
        <v>524</v>
      </c>
    </row>
    <row r="9" spans="1:15" x14ac:dyDescent="0.25">
      <c r="A9" s="45" t="s">
        <v>32</v>
      </c>
      <c r="B9" s="31">
        <v>100</v>
      </c>
      <c r="C9" s="31">
        <v>10</v>
      </c>
      <c r="D9" s="31">
        <f t="shared" si="4"/>
        <v>35</v>
      </c>
      <c r="E9" s="31">
        <f t="shared" si="0"/>
        <v>2380</v>
      </c>
      <c r="F9" s="31">
        <f t="shared" si="1"/>
        <v>238000</v>
      </c>
      <c r="G9" s="31">
        <f t="shared" si="2"/>
        <v>238</v>
      </c>
      <c r="H9" s="46">
        <f t="shared" si="3"/>
        <v>1142.3999999999999</v>
      </c>
      <c r="L9" s="28"/>
      <c r="N9" s="2" t="s">
        <v>48</v>
      </c>
      <c r="O9" s="2">
        <v>354</v>
      </c>
    </row>
    <row r="10" spans="1:15" x14ac:dyDescent="0.25">
      <c r="A10" s="43" t="s">
        <v>12</v>
      </c>
      <c r="B10" s="2">
        <v>4</v>
      </c>
      <c r="C10" s="5">
        <v>2</v>
      </c>
      <c r="D10" s="2">
        <f t="shared" si="4"/>
        <v>7</v>
      </c>
      <c r="E10" s="2">
        <f t="shared" si="0"/>
        <v>476</v>
      </c>
      <c r="F10" s="2">
        <f t="shared" si="1"/>
        <v>1904</v>
      </c>
      <c r="G10" s="2">
        <f t="shared" si="2"/>
        <v>1.9039999999999999</v>
      </c>
      <c r="H10" s="44">
        <f t="shared" si="3"/>
        <v>9.1391999999999989</v>
      </c>
      <c r="L10" s="28"/>
      <c r="N10" s="2" t="s">
        <v>49</v>
      </c>
      <c r="O10" s="2">
        <f>86*2</f>
        <v>172</v>
      </c>
    </row>
    <row r="11" spans="1:15" x14ac:dyDescent="0.25">
      <c r="A11" s="43" t="s">
        <v>16</v>
      </c>
      <c r="B11" s="2">
        <v>9</v>
      </c>
      <c r="C11" s="5">
        <v>2</v>
      </c>
      <c r="D11" s="2">
        <f t="shared" si="4"/>
        <v>7</v>
      </c>
      <c r="E11" s="2">
        <f t="shared" si="0"/>
        <v>476</v>
      </c>
      <c r="F11" s="2">
        <f t="shared" si="1"/>
        <v>4284</v>
      </c>
      <c r="G11" s="2">
        <f t="shared" si="2"/>
        <v>4.2839999999999998</v>
      </c>
      <c r="H11" s="44">
        <f t="shared" si="3"/>
        <v>20.563199999999998</v>
      </c>
      <c r="L11" s="28"/>
      <c r="N11" s="2" t="s">
        <v>50</v>
      </c>
      <c r="O11" s="2">
        <v>315</v>
      </c>
    </row>
    <row r="12" spans="1:15" x14ac:dyDescent="0.25">
      <c r="A12" s="43" t="s">
        <v>24</v>
      </c>
      <c r="B12" s="2">
        <v>3</v>
      </c>
      <c r="C12" s="5">
        <v>1</v>
      </c>
      <c r="D12" s="2">
        <f t="shared" si="4"/>
        <v>3.5</v>
      </c>
      <c r="E12" s="2">
        <f t="shared" si="0"/>
        <v>238</v>
      </c>
      <c r="F12" s="2">
        <f t="shared" si="1"/>
        <v>714</v>
      </c>
      <c r="G12" s="2">
        <f t="shared" si="2"/>
        <v>0.71399999999999997</v>
      </c>
      <c r="H12" s="44">
        <f t="shared" si="3"/>
        <v>3.4271999999999996</v>
      </c>
      <c r="L12" s="28"/>
      <c r="N12" s="2" t="s">
        <v>98</v>
      </c>
      <c r="O12" s="2">
        <v>105</v>
      </c>
    </row>
    <row r="13" spans="1:15" x14ac:dyDescent="0.25">
      <c r="A13" s="43" t="s">
        <v>16</v>
      </c>
      <c r="B13" s="2">
        <v>155</v>
      </c>
      <c r="C13" s="5">
        <v>2</v>
      </c>
      <c r="D13" s="2">
        <f t="shared" si="4"/>
        <v>7</v>
      </c>
      <c r="E13" s="2">
        <f t="shared" si="0"/>
        <v>476</v>
      </c>
      <c r="F13" s="2">
        <f t="shared" si="1"/>
        <v>73780</v>
      </c>
      <c r="G13" s="2">
        <f t="shared" si="2"/>
        <v>73.78</v>
      </c>
      <c r="H13" s="44">
        <f t="shared" si="3"/>
        <v>354.14400000000001</v>
      </c>
      <c r="L13" s="28"/>
      <c r="N13" s="12" t="s">
        <v>51</v>
      </c>
      <c r="O13" s="31">
        <f>SUM(O2:O12)</f>
        <v>3811</v>
      </c>
    </row>
    <row r="14" spans="1:15" x14ac:dyDescent="0.25">
      <c r="A14" s="43" t="s">
        <v>18</v>
      </c>
      <c r="B14" s="2">
        <v>13</v>
      </c>
      <c r="C14" s="2">
        <v>1.5</v>
      </c>
      <c r="D14" s="2">
        <f t="shared" si="4"/>
        <v>5.25</v>
      </c>
      <c r="E14" s="2">
        <f t="shared" si="0"/>
        <v>357</v>
      </c>
      <c r="F14" s="2">
        <f t="shared" si="1"/>
        <v>4641</v>
      </c>
      <c r="G14" s="2">
        <f t="shared" si="2"/>
        <v>4.641</v>
      </c>
      <c r="H14" s="44">
        <f t="shared" si="3"/>
        <v>22.276799999999998</v>
      </c>
      <c r="L14" s="28"/>
    </row>
    <row r="15" spans="1:15" x14ac:dyDescent="0.25">
      <c r="A15" s="43" t="s">
        <v>10</v>
      </c>
      <c r="B15" s="2">
        <v>25</v>
      </c>
      <c r="C15" s="2">
        <v>1</v>
      </c>
      <c r="D15" s="2">
        <f t="shared" si="4"/>
        <v>3.5</v>
      </c>
      <c r="E15" s="2">
        <f t="shared" si="0"/>
        <v>238</v>
      </c>
      <c r="F15" s="2">
        <f t="shared" si="1"/>
        <v>5950</v>
      </c>
      <c r="G15" s="2">
        <f t="shared" si="2"/>
        <v>5.95</v>
      </c>
      <c r="H15" s="44">
        <f t="shared" si="3"/>
        <v>28.56</v>
      </c>
      <c r="L15" s="3"/>
      <c r="O15" s="50">
        <f>O13-L8</f>
        <v>812.45565972222221</v>
      </c>
    </row>
    <row r="16" spans="1:15" x14ac:dyDescent="0.25">
      <c r="A16" s="43" t="s">
        <v>28</v>
      </c>
      <c r="B16" s="2">
        <v>50</v>
      </c>
      <c r="C16" s="2">
        <v>0.9</v>
      </c>
      <c r="D16" s="2">
        <f t="shared" si="4"/>
        <v>3.15</v>
      </c>
      <c r="E16" s="2">
        <f t="shared" si="0"/>
        <v>214.2</v>
      </c>
      <c r="F16" s="2">
        <f t="shared" si="1"/>
        <v>10710</v>
      </c>
      <c r="G16" s="2">
        <f t="shared" si="2"/>
        <v>10.71</v>
      </c>
      <c r="H16" s="44">
        <f t="shared" si="3"/>
        <v>51.408000000000001</v>
      </c>
      <c r="L16" s="28"/>
    </row>
    <row r="17" spans="1:15" x14ac:dyDescent="0.25">
      <c r="A17" s="43" t="s">
        <v>19</v>
      </c>
      <c r="B17" s="2">
        <v>12</v>
      </c>
      <c r="C17" s="2">
        <v>1</v>
      </c>
      <c r="D17" s="2">
        <f t="shared" si="4"/>
        <v>3.5</v>
      </c>
      <c r="E17" s="2">
        <f t="shared" si="0"/>
        <v>238</v>
      </c>
      <c r="F17" s="2">
        <f t="shared" si="1"/>
        <v>2856</v>
      </c>
      <c r="G17" s="2">
        <f t="shared" si="2"/>
        <v>2.8559999999999999</v>
      </c>
      <c r="H17" s="44">
        <f t="shared" si="3"/>
        <v>13.708799999999998</v>
      </c>
      <c r="L17" s="29"/>
      <c r="O17" s="50"/>
    </row>
    <row r="18" spans="1:15" x14ac:dyDescent="0.25">
      <c r="A18" s="43" t="s">
        <v>17</v>
      </c>
      <c r="B18" s="2">
        <v>18</v>
      </c>
      <c r="C18" s="2">
        <v>1.3</v>
      </c>
      <c r="D18" s="2">
        <f t="shared" si="4"/>
        <v>4.55</v>
      </c>
      <c r="E18" s="2">
        <f t="shared" si="0"/>
        <v>309.39999999999998</v>
      </c>
      <c r="F18" s="2">
        <f t="shared" si="1"/>
        <v>5569.2</v>
      </c>
      <c r="G18" s="2">
        <f t="shared" si="2"/>
        <v>5.5691999999999995</v>
      </c>
      <c r="H18" s="44">
        <f t="shared" si="3"/>
        <v>26.732159999999997</v>
      </c>
    </row>
    <row r="19" spans="1:15" x14ac:dyDescent="0.25">
      <c r="A19" s="43" t="s">
        <v>24</v>
      </c>
      <c r="B19" s="2">
        <v>48</v>
      </c>
      <c r="C19" s="2">
        <v>1</v>
      </c>
      <c r="D19" s="2">
        <f t="shared" si="4"/>
        <v>3.5</v>
      </c>
      <c r="E19" s="2">
        <f t="shared" si="0"/>
        <v>238</v>
      </c>
      <c r="F19" s="2">
        <f t="shared" si="1"/>
        <v>11424</v>
      </c>
      <c r="G19" s="2">
        <f t="shared" si="2"/>
        <v>11.423999999999999</v>
      </c>
      <c r="H19" s="44">
        <f t="shared" si="3"/>
        <v>54.835199999999993</v>
      </c>
    </row>
    <row r="20" spans="1:15" x14ac:dyDescent="0.25">
      <c r="A20" s="43" t="s">
        <v>10</v>
      </c>
      <c r="B20" s="2">
        <v>38</v>
      </c>
      <c r="C20" s="5">
        <v>1</v>
      </c>
      <c r="D20" s="2">
        <f t="shared" si="4"/>
        <v>3.5</v>
      </c>
      <c r="E20" s="2">
        <f t="shared" si="0"/>
        <v>238</v>
      </c>
      <c r="F20" s="2">
        <f t="shared" si="1"/>
        <v>9044</v>
      </c>
      <c r="G20" s="2">
        <f t="shared" si="2"/>
        <v>9.0440000000000005</v>
      </c>
      <c r="H20" s="44">
        <f t="shared" si="3"/>
        <v>43.411200000000001</v>
      </c>
    </row>
    <row r="21" spans="1:15" x14ac:dyDescent="0.25">
      <c r="A21" s="43" t="s">
        <v>11</v>
      </c>
      <c r="B21" s="2">
        <v>19</v>
      </c>
      <c r="C21" s="5">
        <v>2</v>
      </c>
      <c r="D21" s="2">
        <f t="shared" si="4"/>
        <v>7</v>
      </c>
      <c r="E21" s="2">
        <f t="shared" si="0"/>
        <v>476</v>
      </c>
      <c r="F21" s="2">
        <f t="shared" si="1"/>
        <v>9044</v>
      </c>
      <c r="G21" s="2">
        <f t="shared" si="2"/>
        <v>9.0440000000000005</v>
      </c>
      <c r="H21" s="44">
        <f t="shared" si="3"/>
        <v>43.411200000000001</v>
      </c>
    </row>
    <row r="22" spans="1:15" x14ac:dyDescent="0.25">
      <c r="A22" s="43" t="s">
        <v>12</v>
      </c>
      <c r="B22" s="2">
        <v>8</v>
      </c>
      <c r="C22" s="5">
        <v>2</v>
      </c>
      <c r="D22" s="2">
        <f t="shared" si="4"/>
        <v>7</v>
      </c>
      <c r="E22" s="2">
        <f t="shared" si="0"/>
        <v>476</v>
      </c>
      <c r="F22" s="2">
        <f t="shared" si="1"/>
        <v>3808</v>
      </c>
      <c r="G22" s="2">
        <f t="shared" si="2"/>
        <v>3.8079999999999998</v>
      </c>
      <c r="H22" s="44">
        <f t="shared" si="3"/>
        <v>18.278399999999998</v>
      </c>
    </row>
    <row r="23" spans="1:15" x14ac:dyDescent="0.25">
      <c r="A23" s="43" t="s">
        <v>25</v>
      </c>
      <c r="B23" s="2">
        <v>11</v>
      </c>
      <c r="C23" s="5">
        <v>1.5</v>
      </c>
      <c r="D23" s="2">
        <f t="shared" si="4"/>
        <v>5.25</v>
      </c>
      <c r="E23" s="2">
        <f t="shared" si="0"/>
        <v>357</v>
      </c>
      <c r="F23" s="2">
        <f t="shared" si="1"/>
        <v>3927</v>
      </c>
      <c r="G23" s="2">
        <f t="shared" si="2"/>
        <v>3.927</v>
      </c>
      <c r="H23" s="44">
        <f t="shared" si="3"/>
        <v>18.849599999999999</v>
      </c>
    </row>
    <row r="24" spans="1:15" x14ac:dyDescent="0.25">
      <c r="A24" s="43" t="s">
        <v>31</v>
      </c>
      <c r="B24" s="2">
        <v>50</v>
      </c>
      <c r="C24" s="5">
        <v>2</v>
      </c>
      <c r="D24" s="2">
        <f t="shared" si="4"/>
        <v>7</v>
      </c>
      <c r="E24" s="2">
        <f t="shared" si="0"/>
        <v>476</v>
      </c>
      <c r="F24" s="2">
        <f t="shared" si="1"/>
        <v>23800</v>
      </c>
      <c r="G24" s="2">
        <f t="shared" si="2"/>
        <v>23.8</v>
      </c>
      <c r="H24" s="44">
        <f t="shared" si="3"/>
        <v>114.24</v>
      </c>
    </row>
    <row r="25" spans="1:15" x14ac:dyDescent="0.25">
      <c r="A25" s="43" t="s">
        <v>16</v>
      </c>
      <c r="B25" s="2">
        <v>15</v>
      </c>
      <c r="C25" s="5">
        <v>2</v>
      </c>
      <c r="D25" s="2">
        <f t="shared" si="4"/>
        <v>7</v>
      </c>
      <c r="E25" s="2">
        <f t="shared" si="0"/>
        <v>476</v>
      </c>
      <c r="F25" s="2">
        <f t="shared" si="1"/>
        <v>7140</v>
      </c>
      <c r="G25" s="2">
        <f t="shared" si="2"/>
        <v>7.14</v>
      </c>
      <c r="H25" s="44">
        <f t="shared" si="3"/>
        <v>34.271999999999998</v>
      </c>
    </row>
    <row r="26" spans="1:15" x14ac:dyDescent="0.25">
      <c r="A26" s="43" t="s">
        <v>19</v>
      </c>
      <c r="B26" s="2">
        <v>10</v>
      </c>
      <c r="C26" s="5">
        <v>1</v>
      </c>
      <c r="D26" s="2">
        <f t="shared" si="4"/>
        <v>3.5</v>
      </c>
      <c r="E26" s="2">
        <f t="shared" si="0"/>
        <v>238</v>
      </c>
      <c r="F26" s="2">
        <f t="shared" si="1"/>
        <v>2380</v>
      </c>
      <c r="G26" s="2">
        <f t="shared" si="2"/>
        <v>2.38</v>
      </c>
      <c r="H26" s="44">
        <f t="shared" si="3"/>
        <v>11.423999999999999</v>
      </c>
    </row>
    <row r="27" spans="1:15" x14ac:dyDescent="0.25">
      <c r="A27" s="43" t="s">
        <v>28</v>
      </c>
      <c r="B27" s="2">
        <v>606</v>
      </c>
      <c r="C27" s="5">
        <v>0.9</v>
      </c>
      <c r="D27" s="2">
        <f t="shared" si="4"/>
        <v>3.15</v>
      </c>
      <c r="E27" s="2">
        <f t="shared" si="0"/>
        <v>214.2</v>
      </c>
      <c r="F27" s="2">
        <f t="shared" si="1"/>
        <v>129805.2</v>
      </c>
      <c r="G27" s="2">
        <f t="shared" si="2"/>
        <v>129.80519999999999</v>
      </c>
      <c r="H27" s="44">
        <f t="shared" si="3"/>
        <v>623.06495999999993</v>
      </c>
    </row>
    <row r="28" spans="1:15" x14ac:dyDescent="0.25">
      <c r="A28" s="43" t="s">
        <v>10</v>
      </c>
      <c r="B28" s="2">
        <v>50</v>
      </c>
      <c r="C28" s="2">
        <v>1</v>
      </c>
      <c r="D28" s="2">
        <f t="shared" si="4"/>
        <v>3.5</v>
      </c>
      <c r="E28" s="2">
        <f t="shared" si="0"/>
        <v>238</v>
      </c>
      <c r="F28" s="2">
        <f t="shared" si="1"/>
        <v>11900</v>
      </c>
      <c r="G28" s="2">
        <f t="shared" si="2"/>
        <v>11.9</v>
      </c>
      <c r="H28" s="44">
        <f t="shared" si="3"/>
        <v>57.12</v>
      </c>
    </row>
    <row r="29" spans="1:15" x14ac:dyDescent="0.25">
      <c r="A29" s="43" t="s">
        <v>8</v>
      </c>
      <c r="B29" s="2">
        <v>20</v>
      </c>
      <c r="C29" s="2">
        <v>1.5</v>
      </c>
      <c r="D29" s="2">
        <f t="shared" si="4"/>
        <v>5.25</v>
      </c>
      <c r="E29" s="2">
        <f t="shared" si="0"/>
        <v>357</v>
      </c>
      <c r="F29" s="2">
        <f t="shared" si="1"/>
        <v>7140</v>
      </c>
      <c r="G29" s="2">
        <f t="shared" si="2"/>
        <v>7.14</v>
      </c>
      <c r="H29" s="44">
        <f t="shared" si="3"/>
        <v>34.271999999999998</v>
      </c>
    </row>
    <row r="30" spans="1:15" x14ac:dyDescent="0.25">
      <c r="A30" s="43" t="s">
        <v>11</v>
      </c>
      <c r="B30" s="2">
        <v>25</v>
      </c>
      <c r="C30" s="5">
        <v>2</v>
      </c>
      <c r="D30" s="2">
        <f t="shared" si="4"/>
        <v>7</v>
      </c>
      <c r="E30" s="2">
        <f t="shared" si="0"/>
        <v>476</v>
      </c>
      <c r="F30" s="2">
        <f t="shared" si="1"/>
        <v>11900</v>
      </c>
      <c r="G30" s="2">
        <f t="shared" si="2"/>
        <v>11.9</v>
      </c>
      <c r="H30" s="44">
        <f t="shared" si="3"/>
        <v>57.12</v>
      </c>
    </row>
    <row r="31" spans="1:15" ht="15.75" thickBot="1" x14ac:dyDescent="0.3">
      <c r="A31" s="47" t="s">
        <v>24</v>
      </c>
      <c r="B31" s="48">
        <v>30</v>
      </c>
      <c r="C31" s="48">
        <v>1</v>
      </c>
      <c r="D31" s="48">
        <f t="shared" si="4"/>
        <v>3.5</v>
      </c>
      <c r="E31" s="48">
        <f t="shared" si="0"/>
        <v>238</v>
      </c>
      <c r="F31" s="48">
        <f t="shared" si="1"/>
        <v>7140</v>
      </c>
      <c r="G31" s="48">
        <f t="shared" si="2"/>
        <v>7.14</v>
      </c>
      <c r="H31" s="49">
        <f t="shared" si="3"/>
        <v>34.271999999999998</v>
      </c>
    </row>
    <row r="32" spans="1:15" x14ac:dyDescent="0.25">
      <c r="A32" s="3"/>
      <c r="B32" s="3"/>
      <c r="C32" s="3"/>
      <c r="D32" s="3"/>
      <c r="E32" s="3"/>
      <c r="F32" s="3"/>
      <c r="G32" s="3"/>
      <c r="H32" s="3"/>
    </row>
    <row r="33" spans="5:5" x14ac:dyDescent="0.25">
      <c r="E3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showFormulas="1" tabSelected="1" topLeftCell="B72" zoomScale="60" zoomScaleNormal="60" workbookViewId="0">
      <selection activeCell="G78" sqref="G78"/>
    </sheetView>
  </sheetViews>
  <sheetFormatPr baseColWidth="10" defaultRowHeight="15" x14ac:dyDescent="0.25"/>
  <cols>
    <col min="1" max="1" width="11.42578125" style="26"/>
    <col min="2" max="2" width="0.5703125" style="26" customWidth="1"/>
    <col min="3" max="3" width="11.42578125" style="26"/>
    <col min="4" max="4" width="18" style="27" customWidth="1"/>
    <col min="5" max="5" width="12.7109375" style="27" customWidth="1"/>
    <col min="6" max="6" width="11.5703125" style="26" customWidth="1"/>
    <col min="7" max="7" width="12.42578125" style="26" bestFit="1" customWidth="1"/>
    <col min="8" max="8" width="19.85546875" style="26" customWidth="1"/>
    <col min="9" max="9" width="16" style="26" customWidth="1"/>
    <col min="10" max="10" width="26.140625" style="26" customWidth="1"/>
    <col min="11" max="11" width="13.28515625" style="26" customWidth="1"/>
    <col min="12" max="13" width="15.5703125" style="26" customWidth="1"/>
    <col min="14" max="14" width="11.42578125" style="158"/>
    <col min="15" max="16384" width="11.42578125" style="26"/>
  </cols>
  <sheetData>
    <row r="1" spans="1:16" ht="15.75" thickBot="1" x14ac:dyDescent="0.3">
      <c r="A1" s="290" t="s">
        <v>109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2"/>
      <c r="M1" s="139"/>
      <c r="N1" s="145"/>
      <c r="O1" s="133"/>
      <c r="P1" s="181"/>
    </row>
    <row r="2" spans="1:16" ht="15.75" thickBot="1" x14ac:dyDescent="0.3">
      <c r="A2" s="277"/>
      <c r="B2" s="278"/>
      <c r="C2" s="278"/>
      <c r="D2" s="69" t="s">
        <v>64</v>
      </c>
      <c r="E2" s="293" t="s">
        <v>62</v>
      </c>
      <c r="F2" s="294"/>
      <c r="G2" s="70" t="s">
        <v>65</v>
      </c>
      <c r="H2" s="70" t="s">
        <v>66</v>
      </c>
      <c r="I2" s="70" t="s">
        <v>67</v>
      </c>
      <c r="J2" s="70" t="s">
        <v>68</v>
      </c>
      <c r="K2" s="70" t="s">
        <v>78</v>
      </c>
      <c r="L2" s="121" t="s">
        <v>70</v>
      </c>
      <c r="M2" s="159" t="s">
        <v>241</v>
      </c>
      <c r="N2" s="146" t="s">
        <v>71</v>
      </c>
      <c r="O2" s="167" t="s">
        <v>111</v>
      </c>
      <c r="P2" s="186" t="s">
        <v>275</v>
      </c>
    </row>
    <row r="3" spans="1:16" ht="110.25" customHeight="1" thickBot="1" x14ac:dyDescent="0.3">
      <c r="A3" s="297" t="s">
        <v>108</v>
      </c>
      <c r="B3" s="298"/>
      <c r="C3" s="274" t="s">
        <v>100</v>
      </c>
      <c r="D3" s="193" t="s">
        <v>102</v>
      </c>
      <c r="E3" s="254" t="s">
        <v>105</v>
      </c>
      <c r="F3" s="235"/>
      <c r="G3" s="193" t="s">
        <v>276</v>
      </c>
      <c r="H3" s="258" t="s">
        <v>77</v>
      </c>
      <c r="I3" s="193" t="s">
        <v>117</v>
      </c>
      <c r="J3" s="52" t="s">
        <v>115</v>
      </c>
      <c r="K3" s="332" t="s">
        <v>119</v>
      </c>
      <c r="L3" s="200" t="s">
        <v>118</v>
      </c>
      <c r="M3" s="206" t="s">
        <v>250</v>
      </c>
      <c r="N3" s="208" t="s">
        <v>252</v>
      </c>
      <c r="O3" s="187" t="s">
        <v>233</v>
      </c>
      <c r="P3" s="362" t="s">
        <v>274</v>
      </c>
    </row>
    <row r="4" spans="1:16" ht="66" customHeight="1" thickBot="1" x14ac:dyDescent="0.3">
      <c r="A4" s="299"/>
      <c r="B4" s="300"/>
      <c r="C4" s="275"/>
      <c r="D4" s="218"/>
      <c r="E4" s="283"/>
      <c r="F4" s="236"/>
      <c r="G4" s="218"/>
      <c r="H4" s="285"/>
      <c r="I4" s="218"/>
      <c r="J4" s="79" t="s">
        <v>116</v>
      </c>
      <c r="K4" s="333"/>
      <c r="L4" s="205"/>
      <c r="M4" s="213"/>
      <c r="N4" s="209"/>
      <c r="O4" s="188"/>
      <c r="P4" s="365"/>
    </row>
    <row r="5" spans="1:16" ht="104.25" customHeight="1" thickBot="1" x14ac:dyDescent="0.3">
      <c r="A5" s="299"/>
      <c r="B5" s="300"/>
      <c r="C5" s="275"/>
      <c r="D5" s="193" t="s">
        <v>122</v>
      </c>
      <c r="E5" s="237" t="s">
        <v>103</v>
      </c>
      <c r="F5" s="235" t="s">
        <v>120</v>
      </c>
      <c r="G5" s="193" t="s">
        <v>99</v>
      </c>
      <c r="H5" s="258" t="s">
        <v>79</v>
      </c>
      <c r="I5" s="254" t="s">
        <v>143</v>
      </c>
      <c r="J5" s="119" t="s">
        <v>151</v>
      </c>
      <c r="K5" s="235" t="s">
        <v>121</v>
      </c>
      <c r="L5" s="336" t="s">
        <v>118</v>
      </c>
      <c r="M5" s="336" t="s">
        <v>243</v>
      </c>
      <c r="N5" s="251" t="s">
        <v>271</v>
      </c>
      <c r="O5" s="248" t="s">
        <v>92</v>
      </c>
      <c r="P5" s="365"/>
    </row>
    <row r="6" spans="1:16" ht="107.25" customHeight="1" thickBot="1" x14ac:dyDescent="0.3">
      <c r="A6" s="299"/>
      <c r="B6" s="300"/>
      <c r="C6" s="275"/>
      <c r="D6" s="218"/>
      <c r="E6" s="238"/>
      <c r="F6" s="284"/>
      <c r="G6" s="218"/>
      <c r="H6" s="285"/>
      <c r="I6" s="283"/>
      <c r="J6" s="120" t="s">
        <v>152</v>
      </c>
      <c r="K6" s="236"/>
      <c r="L6" s="337"/>
      <c r="M6" s="337"/>
      <c r="N6" s="252"/>
      <c r="O6" s="249"/>
      <c r="P6" s="365"/>
    </row>
    <row r="7" spans="1:16" ht="90" customHeight="1" thickBot="1" x14ac:dyDescent="0.3">
      <c r="A7" s="299"/>
      <c r="B7" s="300"/>
      <c r="C7" s="275"/>
      <c r="D7" s="194"/>
      <c r="E7" s="123" t="s">
        <v>104</v>
      </c>
      <c r="F7" s="102" t="s">
        <v>120</v>
      </c>
      <c r="G7" s="194"/>
      <c r="H7" s="259"/>
      <c r="I7" s="255"/>
      <c r="J7" s="118" t="s">
        <v>150</v>
      </c>
      <c r="K7" s="236"/>
      <c r="L7" s="338"/>
      <c r="M7" s="338"/>
      <c r="N7" s="253"/>
      <c r="O7" s="250"/>
      <c r="P7" s="365"/>
    </row>
    <row r="8" spans="1:16" ht="153" customHeight="1" thickBot="1" x14ac:dyDescent="0.3">
      <c r="A8" s="299"/>
      <c r="B8" s="300"/>
      <c r="C8" s="276"/>
      <c r="D8" s="55" t="s">
        <v>114</v>
      </c>
      <c r="E8" s="295" t="s">
        <v>106</v>
      </c>
      <c r="F8" s="296"/>
      <c r="G8" s="60" t="s">
        <v>99</v>
      </c>
      <c r="H8" s="61" t="s">
        <v>112</v>
      </c>
      <c r="I8" s="60" t="s">
        <v>125</v>
      </c>
      <c r="J8" s="130" t="s">
        <v>230</v>
      </c>
      <c r="K8" s="62" t="s">
        <v>124</v>
      </c>
      <c r="L8" s="131" t="s">
        <v>92</v>
      </c>
      <c r="M8" s="131" t="s">
        <v>247</v>
      </c>
      <c r="N8" s="147" t="s">
        <v>272</v>
      </c>
      <c r="O8" s="168" t="s">
        <v>92</v>
      </c>
      <c r="P8" s="366"/>
    </row>
    <row r="9" spans="1:16" ht="45.75" thickBot="1" x14ac:dyDescent="0.3">
      <c r="A9" s="299"/>
      <c r="B9" s="300"/>
      <c r="C9" s="303" t="s">
        <v>100</v>
      </c>
      <c r="D9" s="193" t="s">
        <v>142</v>
      </c>
      <c r="E9" s="254" t="s">
        <v>105</v>
      </c>
      <c r="F9" s="235"/>
      <c r="G9" s="193" t="s">
        <v>110</v>
      </c>
      <c r="H9" s="258" t="s">
        <v>77</v>
      </c>
      <c r="I9" s="193" t="s">
        <v>127</v>
      </c>
      <c r="J9" s="52" t="s">
        <v>128</v>
      </c>
      <c r="K9" s="254" t="s">
        <v>130</v>
      </c>
      <c r="L9" s="200" t="s">
        <v>91</v>
      </c>
      <c r="M9" s="206" t="s">
        <v>243</v>
      </c>
      <c r="N9" s="208" t="s">
        <v>253</v>
      </c>
      <c r="O9" s="187" t="s">
        <v>233</v>
      </c>
      <c r="P9" s="362" t="s">
        <v>274</v>
      </c>
    </row>
    <row r="10" spans="1:16" ht="45.75" thickBot="1" x14ac:dyDescent="0.3">
      <c r="A10" s="299"/>
      <c r="B10" s="300"/>
      <c r="C10" s="304"/>
      <c r="D10" s="218"/>
      <c r="E10" s="283"/>
      <c r="F10" s="236"/>
      <c r="G10" s="218"/>
      <c r="H10" s="285"/>
      <c r="I10" s="218"/>
      <c r="J10" s="52" t="s">
        <v>131</v>
      </c>
      <c r="K10" s="286"/>
      <c r="L10" s="205"/>
      <c r="M10" s="212"/>
      <c r="N10" s="209"/>
      <c r="O10" s="188"/>
      <c r="P10" s="363"/>
    </row>
    <row r="11" spans="1:16" ht="47.25" customHeight="1" thickBot="1" x14ac:dyDescent="0.3">
      <c r="A11" s="299"/>
      <c r="B11" s="300"/>
      <c r="C11" s="304"/>
      <c r="D11" s="194"/>
      <c r="E11" s="255"/>
      <c r="F11" s="284"/>
      <c r="G11" s="194"/>
      <c r="H11" s="259"/>
      <c r="I11" s="194"/>
      <c r="J11" s="52" t="s">
        <v>129</v>
      </c>
      <c r="K11" s="287"/>
      <c r="L11" s="205"/>
      <c r="M11" s="213"/>
      <c r="N11" s="210"/>
      <c r="O11" s="188"/>
      <c r="P11" s="363"/>
    </row>
    <row r="12" spans="1:16" ht="41.25" customHeight="1" x14ac:dyDescent="0.25">
      <c r="A12" s="299"/>
      <c r="B12" s="300"/>
      <c r="C12" s="304"/>
      <c r="D12" s="193" t="s">
        <v>122</v>
      </c>
      <c r="E12" s="237" t="s">
        <v>103</v>
      </c>
      <c r="F12" s="235" t="s">
        <v>136</v>
      </c>
      <c r="G12" s="193" t="s">
        <v>99</v>
      </c>
      <c r="H12" s="258" t="s">
        <v>79</v>
      </c>
      <c r="I12" s="193" t="s">
        <v>145</v>
      </c>
      <c r="J12" s="193" t="s">
        <v>153</v>
      </c>
      <c r="K12" s="254" t="s">
        <v>121</v>
      </c>
      <c r="L12" s="200" t="s">
        <v>91</v>
      </c>
      <c r="M12" s="206" t="s">
        <v>243</v>
      </c>
      <c r="N12" s="208" t="s">
        <v>271</v>
      </c>
      <c r="O12" s="328" t="s">
        <v>92</v>
      </c>
      <c r="P12" s="363"/>
    </row>
    <row r="13" spans="1:16" ht="56.25" customHeight="1" thickBot="1" x14ac:dyDescent="0.3">
      <c r="A13" s="299"/>
      <c r="B13" s="300"/>
      <c r="C13" s="304"/>
      <c r="D13" s="218"/>
      <c r="E13" s="238"/>
      <c r="F13" s="222"/>
      <c r="G13" s="202"/>
      <c r="H13" s="285"/>
      <c r="I13" s="218"/>
      <c r="J13" s="199"/>
      <c r="K13" s="283"/>
      <c r="L13" s="205"/>
      <c r="M13" s="212"/>
      <c r="N13" s="209"/>
      <c r="O13" s="188"/>
      <c r="P13" s="363"/>
    </row>
    <row r="14" spans="1:16" ht="66" customHeight="1" thickBot="1" x14ac:dyDescent="0.3">
      <c r="A14" s="299"/>
      <c r="B14" s="300"/>
      <c r="C14" s="304"/>
      <c r="D14" s="194"/>
      <c r="E14" s="124" t="s">
        <v>104</v>
      </c>
      <c r="F14" s="59" t="s">
        <v>136</v>
      </c>
      <c r="G14" s="199"/>
      <c r="H14" s="259"/>
      <c r="I14" s="194"/>
      <c r="J14" s="78" t="s">
        <v>154</v>
      </c>
      <c r="K14" s="283"/>
      <c r="L14" s="201"/>
      <c r="M14" s="213"/>
      <c r="N14" s="210"/>
      <c r="O14" s="273"/>
      <c r="P14" s="363"/>
    </row>
    <row r="15" spans="1:16" ht="75.75" customHeight="1" thickBot="1" x14ac:dyDescent="0.3">
      <c r="A15" s="299"/>
      <c r="B15" s="300"/>
      <c r="C15" s="304"/>
      <c r="D15" s="254" t="s">
        <v>141</v>
      </c>
      <c r="E15" s="256" t="s">
        <v>148</v>
      </c>
      <c r="F15" s="257"/>
      <c r="G15" s="220" t="s">
        <v>113</v>
      </c>
      <c r="H15" s="258" t="s">
        <v>123</v>
      </c>
      <c r="I15" s="254" t="s">
        <v>139</v>
      </c>
      <c r="J15" s="52" t="s">
        <v>146</v>
      </c>
      <c r="K15" s="193" t="s">
        <v>92</v>
      </c>
      <c r="L15" s="200" t="s">
        <v>118</v>
      </c>
      <c r="M15" s="206" t="s">
        <v>246</v>
      </c>
      <c r="N15" s="208" t="s">
        <v>263</v>
      </c>
      <c r="O15" s="188" t="s">
        <v>92</v>
      </c>
      <c r="P15" s="363"/>
    </row>
    <row r="16" spans="1:16" ht="83.25" customHeight="1" thickBot="1" x14ac:dyDescent="0.3">
      <c r="A16" s="301"/>
      <c r="B16" s="302"/>
      <c r="C16" s="305"/>
      <c r="D16" s="255"/>
      <c r="E16" s="226" t="s">
        <v>148</v>
      </c>
      <c r="F16" s="227"/>
      <c r="G16" s="222"/>
      <c r="H16" s="259"/>
      <c r="I16" s="255"/>
      <c r="J16" s="52" t="s">
        <v>147</v>
      </c>
      <c r="K16" s="194"/>
      <c r="L16" s="201"/>
      <c r="M16" s="213"/>
      <c r="N16" s="210"/>
      <c r="O16" s="273"/>
      <c r="P16" s="364"/>
    </row>
    <row r="17" spans="1:16" ht="15.75" thickBot="1" x14ac:dyDescent="0.3">
      <c r="A17" s="261" t="s">
        <v>96</v>
      </c>
      <c r="B17" s="262"/>
      <c r="C17" s="263"/>
      <c r="D17" s="262"/>
      <c r="E17" s="262"/>
      <c r="F17" s="262"/>
      <c r="G17" s="262"/>
      <c r="H17" s="262"/>
      <c r="I17" s="262"/>
      <c r="J17" s="264"/>
      <c r="K17" s="262"/>
      <c r="L17" s="265"/>
      <c r="M17" s="160"/>
      <c r="N17" s="148"/>
      <c r="O17" s="169"/>
      <c r="P17" s="182"/>
    </row>
    <row r="18" spans="1:16" ht="15.75" thickBot="1" x14ac:dyDescent="0.3">
      <c r="A18" s="360" t="s">
        <v>107</v>
      </c>
      <c r="B18" s="360"/>
      <c r="C18" s="266" t="s">
        <v>132</v>
      </c>
      <c r="D18" s="93" t="s">
        <v>64</v>
      </c>
      <c r="E18" s="288" t="s">
        <v>62</v>
      </c>
      <c r="F18" s="289"/>
      <c r="G18" s="71" t="s">
        <v>65</v>
      </c>
      <c r="H18" s="71" t="s">
        <v>66</v>
      </c>
      <c r="I18" s="71" t="s">
        <v>67</v>
      </c>
      <c r="J18" s="71" t="s">
        <v>68</v>
      </c>
      <c r="K18" s="71" t="s">
        <v>78</v>
      </c>
      <c r="L18" s="76" t="s">
        <v>70</v>
      </c>
      <c r="M18" s="76"/>
      <c r="N18" s="149" t="s">
        <v>71</v>
      </c>
      <c r="O18" s="170" t="s">
        <v>111</v>
      </c>
      <c r="P18" s="185" t="s">
        <v>275</v>
      </c>
    </row>
    <row r="19" spans="1:16" ht="81.75" customHeight="1" thickBot="1" x14ac:dyDescent="0.3">
      <c r="A19" s="361"/>
      <c r="B19" s="361"/>
      <c r="C19" s="267"/>
      <c r="D19" s="193" t="s">
        <v>133</v>
      </c>
      <c r="E19" s="306" t="s">
        <v>105</v>
      </c>
      <c r="F19" s="307"/>
      <c r="G19" s="312" t="s">
        <v>110</v>
      </c>
      <c r="H19" s="193" t="s">
        <v>77</v>
      </c>
      <c r="I19" s="198" t="s">
        <v>160</v>
      </c>
      <c r="J19" s="54" t="s">
        <v>162</v>
      </c>
      <c r="K19" s="198" t="s">
        <v>130</v>
      </c>
      <c r="L19" s="269" t="s">
        <v>236</v>
      </c>
      <c r="M19" s="269">
        <v>3.5</v>
      </c>
      <c r="N19" s="208" t="s">
        <v>254</v>
      </c>
      <c r="O19" s="189" t="s">
        <v>233</v>
      </c>
      <c r="P19" s="362" t="s">
        <v>274</v>
      </c>
    </row>
    <row r="20" spans="1:16" ht="45.75" thickBot="1" x14ac:dyDescent="0.3">
      <c r="A20" s="361"/>
      <c r="B20" s="361"/>
      <c r="C20" s="267"/>
      <c r="D20" s="218"/>
      <c r="E20" s="308"/>
      <c r="F20" s="309"/>
      <c r="G20" s="313"/>
      <c r="H20" s="218"/>
      <c r="I20" s="202"/>
      <c r="J20" s="54" t="s">
        <v>116</v>
      </c>
      <c r="K20" s="202"/>
      <c r="L20" s="270"/>
      <c r="M20" s="369"/>
      <c r="N20" s="209"/>
      <c r="O20" s="190"/>
      <c r="P20" s="363"/>
    </row>
    <row r="21" spans="1:16" ht="45.75" thickBot="1" x14ac:dyDescent="0.3">
      <c r="A21" s="361"/>
      <c r="B21" s="361"/>
      <c r="C21" s="267"/>
      <c r="D21" s="218"/>
      <c r="E21" s="308"/>
      <c r="F21" s="309"/>
      <c r="G21" s="313"/>
      <c r="H21" s="218"/>
      <c r="I21" s="202"/>
      <c r="J21" s="54" t="s">
        <v>134</v>
      </c>
      <c r="K21" s="202"/>
      <c r="L21" s="270"/>
      <c r="M21" s="369"/>
      <c r="N21" s="209"/>
      <c r="O21" s="190"/>
      <c r="P21" s="363"/>
    </row>
    <row r="22" spans="1:16" ht="105.75" customHeight="1" thickBot="1" x14ac:dyDescent="0.3">
      <c r="A22" s="361"/>
      <c r="B22" s="361"/>
      <c r="C22" s="267"/>
      <c r="D22" s="194"/>
      <c r="E22" s="310"/>
      <c r="F22" s="311"/>
      <c r="G22" s="313"/>
      <c r="H22" s="218"/>
      <c r="I22" s="202"/>
      <c r="J22" s="54" t="s">
        <v>135</v>
      </c>
      <c r="K22" s="199"/>
      <c r="L22" s="271"/>
      <c r="M22" s="370"/>
      <c r="N22" s="210"/>
      <c r="O22" s="191"/>
      <c r="P22" s="363"/>
    </row>
    <row r="23" spans="1:16" ht="63" customHeight="1" x14ac:dyDescent="0.25">
      <c r="A23" s="361"/>
      <c r="B23" s="361"/>
      <c r="C23" s="267"/>
      <c r="D23" s="235" t="s">
        <v>122</v>
      </c>
      <c r="E23" s="237" t="s">
        <v>103</v>
      </c>
      <c r="F23" s="347" t="s">
        <v>120</v>
      </c>
      <c r="G23" s="314" t="s">
        <v>93</v>
      </c>
      <c r="H23" s="317" t="s">
        <v>79</v>
      </c>
      <c r="I23" s="216" t="s">
        <v>144</v>
      </c>
      <c r="J23" s="235" t="s">
        <v>155</v>
      </c>
      <c r="K23" s="198" t="s">
        <v>121</v>
      </c>
      <c r="L23" s="206" t="s">
        <v>118</v>
      </c>
      <c r="M23" s="206" t="s">
        <v>243</v>
      </c>
      <c r="N23" s="208" t="s">
        <v>252</v>
      </c>
      <c r="O23" s="211" t="s">
        <v>92</v>
      </c>
      <c r="P23" s="363"/>
    </row>
    <row r="24" spans="1:16" ht="72" customHeight="1" thickBot="1" x14ac:dyDescent="0.3">
      <c r="A24" s="361"/>
      <c r="B24" s="361"/>
      <c r="C24" s="267"/>
      <c r="D24" s="236"/>
      <c r="E24" s="243"/>
      <c r="F24" s="348"/>
      <c r="G24" s="315"/>
      <c r="H24" s="318"/>
      <c r="I24" s="272"/>
      <c r="J24" s="284"/>
      <c r="K24" s="202"/>
      <c r="L24" s="212"/>
      <c r="M24" s="212"/>
      <c r="N24" s="209"/>
      <c r="O24" s="190"/>
      <c r="P24" s="363"/>
    </row>
    <row r="25" spans="1:16" ht="15.75" thickBot="1" x14ac:dyDescent="0.3">
      <c r="A25" s="361"/>
      <c r="B25" s="361"/>
      <c r="C25" s="267"/>
      <c r="D25" s="236"/>
      <c r="E25" s="238"/>
      <c r="F25" s="349"/>
      <c r="G25" s="315"/>
      <c r="H25" s="318"/>
      <c r="I25" s="272"/>
      <c r="J25" s="216" t="s">
        <v>138</v>
      </c>
      <c r="K25" s="202"/>
      <c r="L25" s="212"/>
      <c r="M25" s="212"/>
      <c r="N25" s="209"/>
      <c r="O25" s="190"/>
      <c r="P25" s="363"/>
    </row>
    <row r="26" spans="1:16" ht="59.25" customHeight="1" thickBot="1" x14ac:dyDescent="0.3">
      <c r="A26" s="361"/>
      <c r="B26" s="361"/>
      <c r="C26" s="267"/>
      <c r="D26" s="284"/>
      <c r="E26" s="123" t="s">
        <v>104</v>
      </c>
      <c r="F26" s="99" t="s">
        <v>120</v>
      </c>
      <c r="G26" s="316"/>
      <c r="H26" s="319"/>
      <c r="I26" s="217"/>
      <c r="J26" s="217"/>
      <c r="K26" s="199"/>
      <c r="L26" s="212"/>
      <c r="M26" s="213"/>
      <c r="N26" s="210"/>
      <c r="O26" s="191"/>
      <c r="P26" s="363"/>
    </row>
    <row r="27" spans="1:16" ht="144" customHeight="1" thickBot="1" x14ac:dyDescent="0.3">
      <c r="A27" s="361"/>
      <c r="B27" s="361"/>
      <c r="C27" s="268"/>
      <c r="D27" s="97" t="s">
        <v>114</v>
      </c>
      <c r="E27" s="226" t="s">
        <v>87</v>
      </c>
      <c r="F27" s="227"/>
      <c r="G27" s="52" t="s">
        <v>93</v>
      </c>
      <c r="H27" s="54" t="s">
        <v>112</v>
      </c>
      <c r="I27" s="52" t="s">
        <v>158</v>
      </c>
      <c r="J27" s="54" t="s">
        <v>156</v>
      </c>
      <c r="K27" s="54" t="s">
        <v>157</v>
      </c>
      <c r="L27" s="128" t="s">
        <v>92</v>
      </c>
      <c r="M27" s="128" t="s">
        <v>247</v>
      </c>
      <c r="N27" s="150" t="s">
        <v>270</v>
      </c>
      <c r="O27" s="171" t="s">
        <v>92</v>
      </c>
      <c r="P27" s="364"/>
    </row>
    <row r="28" spans="1:16" ht="76.5" customHeight="1" thickBot="1" x14ac:dyDescent="0.3">
      <c r="A28" s="361"/>
      <c r="B28" s="361"/>
      <c r="C28" s="353" t="s">
        <v>132</v>
      </c>
      <c r="D28" s="347" t="s">
        <v>133</v>
      </c>
      <c r="E28" s="306" t="s">
        <v>159</v>
      </c>
      <c r="F28" s="307"/>
      <c r="G28" s="350" t="s">
        <v>110</v>
      </c>
      <c r="H28" s="216" t="s">
        <v>77</v>
      </c>
      <c r="I28" s="216" t="s">
        <v>160</v>
      </c>
      <c r="J28" s="84" t="s">
        <v>164</v>
      </c>
      <c r="K28" s="198" t="s">
        <v>170</v>
      </c>
      <c r="L28" s="206" t="s">
        <v>237</v>
      </c>
      <c r="M28" s="206" t="s">
        <v>243</v>
      </c>
      <c r="N28" s="208" t="s">
        <v>253</v>
      </c>
      <c r="O28" s="192" t="s">
        <v>234</v>
      </c>
      <c r="P28" s="362" t="s">
        <v>273</v>
      </c>
    </row>
    <row r="29" spans="1:16" ht="75" customHeight="1" thickBot="1" x14ac:dyDescent="0.3">
      <c r="A29" s="361"/>
      <c r="B29" s="361"/>
      <c r="C29" s="354"/>
      <c r="D29" s="348"/>
      <c r="E29" s="308"/>
      <c r="F29" s="309"/>
      <c r="G29" s="351"/>
      <c r="H29" s="272"/>
      <c r="I29" s="272"/>
      <c r="J29" s="84" t="s">
        <v>116</v>
      </c>
      <c r="K29" s="202"/>
      <c r="L29" s="212"/>
      <c r="M29" s="212"/>
      <c r="N29" s="209"/>
      <c r="O29" s="190"/>
      <c r="P29" s="365"/>
    </row>
    <row r="30" spans="1:16" ht="67.5" customHeight="1" thickBot="1" x14ac:dyDescent="0.3">
      <c r="A30" s="361"/>
      <c r="B30" s="361"/>
      <c r="C30" s="354"/>
      <c r="D30" s="348"/>
      <c r="E30" s="308"/>
      <c r="F30" s="309"/>
      <c r="G30" s="351"/>
      <c r="H30" s="272"/>
      <c r="I30" s="272"/>
      <c r="J30" s="84" t="s">
        <v>165</v>
      </c>
      <c r="K30" s="202"/>
      <c r="L30" s="212"/>
      <c r="M30" s="212"/>
      <c r="N30" s="209"/>
      <c r="O30" s="190"/>
      <c r="P30" s="365"/>
    </row>
    <row r="31" spans="1:16" ht="35.25" customHeight="1" thickBot="1" x14ac:dyDescent="0.3">
      <c r="A31" s="361"/>
      <c r="B31" s="361"/>
      <c r="C31" s="354"/>
      <c r="D31" s="349"/>
      <c r="E31" s="310"/>
      <c r="F31" s="311"/>
      <c r="G31" s="352"/>
      <c r="H31" s="217"/>
      <c r="I31" s="217"/>
      <c r="J31" s="54" t="s">
        <v>163</v>
      </c>
      <c r="K31" s="199"/>
      <c r="L31" s="213"/>
      <c r="M31" s="213"/>
      <c r="N31" s="210"/>
      <c r="O31" s="191"/>
      <c r="P31" s="365"/>
    </row>
    <row r="32" spans="1:16" ht="30" customHeight="1" x14ac:dyDescent="0.25">
      <c r="A32" s="361"/>
      <c r="B32" s="361"/>
      <c r="C32" s="354"/>
      <c r="D32" s="260" t="s">
        <v>101</v>
      </c>
      <c r="E32" s="237" t="s">
        <v>103</v>
      </c>
      <c r="F32" s="216" t="s">
        <v>167</v>
      </c>
      <c r="G32" s="236" t="s">
        <v>93</v>
      </c>
      <c r="H32" s="202" t="s">
        <v>79</v>
      </c>
      <c r="I32" s="283" t="s">
        <v>144</v>
      </c>
      <c r="J32" s="216" t="s">
        <v>166</v>
      </c>
      <c r="K32" s="220" t="s">
        <v>121</v>
      </c>
      <c r="L32" s="206" t="s">
        <v>235</v>
      </c>
      <c r="M32" s="206" t="s">
        <v>243</v>
      </c>
      <c r="N32" s="208" t="s">
        <v>252</v>
      </c>
      <c r="O32" s="211" t="s">
        <v>92</v>
      </c>
      <c r="P32" s="365"/>
    </row>
    <row r="33" spans="1:16" ht="78" customHeight="1" thickBot="1" x14ac:dyDescent="0.3">
      <c r="A33" s="361"/>
      <c r="B33" s="361"/>
      <c r="C33" s="354"/>
      <c r="D33" s="260"/>
      <c r="E33" s="238"/>
      <c r="F33" s="217"/>
      <c r="G33" s="260"/>
      <c r="H33" s="202"/>
      <c r="I33" s="283"/>
      <c r="J33" s="217"/>
      <c r="K33" s="260"/>
      <c r="L33" s="212"/>
      <c r="M33" s="212"/>
      <c r="N33" s="209"/>
      <c r="O33" s="190"/>
      <c r="P33" s="365"/>
    </row>
    <row r="34" spans="1:16" ht="45" customHeight="1" x14ac:dyDescent="0.25">
      <c r="A34" s="361"/>
      <c r="B34" s="361"/>
      <c r="C34" s="354"/>
      <c r="D34" s="260"/>
      <c r="E34" s="237" t="s">
        <v>104</v>
      </c>
      <c r="F34" s="193" t="s">
        <v>167</v>
      </c>
      <c r="G34" s="202"/>
      <c r="H34" s="202"/>
      <c r="I34" s="283"/>
      <c r="J34" s="193" t="s">
        <v>149</v>
      </c>
      <c r="K34" s="202"/>
      <c r="L34" s="212"/>
      <c r="M34" s="212"/>
      <c r="N34" s="209"/>
      <c r="O34" s="190"/>
      <c r="P34" s="365"/>
    </row>
    <row r="35" spans="1:16" ht="28.5" customHeight="1" x14ac:dyDescent="0.25">
      <c r="A35" s="361"/>
      <c r="B35" s="361"/>
      <c r="C35" s="354"/>
      <c r="D35" s="260"/>
      <c r="E35" s="243"/>
      <c r="F35" s="218"/>
      <c r="G35" s="202"/>
      <c r="H35" s="202"/>
      <c r="I35" s="283"/>
      <c r="J35" s="202"/>
      <c r="K35" s="202"/>
      <c r="L35" s="212"/>
      <c r="M35" s="212"/>
      <c r="N35" s="209"/>
      <c r="O35" s="190"/>
      <c r="P35" s="365"/>
    </row>
    <row r="36" spans="1:16" ht="35.25" customHeight="1" thickBot="1" x14ac:dyDescent="0.3">
      <c r="A36" s="361"/>
      <c r="B36" s="361"/>
      <c r="C36" s="354"/>
      <c r="D36" s="222"/>
      <c r="E36" s="238"/>
      <c r="F36" s="194"/>
      <c r="G36" s="199"/>
      <c r="H36" s="199"/>
      <c r="I36" s="255"/>
      <c r="J36" s="199"/>
      <c r="K36" s="199"/>
      <c r="L36" s="213"/>
      <c r="M36" s="213"/>
      <c r="N36" s="210"/>
      <c r="O36" s="191"/>
      <c r="P36" s="365"/>
    </row>
    <row r="37" spans="1:16" ht="138" customHeight="1" thickBot="1" x14ac:dyDescent="0.3">
      <c r="A37" s="361"/>
      <c r="B37" s="361"/>
      <c r="C37" s="354"/>
      <c r="D37" s="85" t="s">
        <v>114</v>
      </c>
      <c r="E37" s="226" t="s">
        <v>87</v>
      </c>
      <c r="F37" s="227"/>
      <c r="G37" s="80" t="s">
        <v>93</v>
      </c>
      <c r="H37" s="80" t="s">
        <v>85</v>
      </c>
      <c r="I37" s="80" t="s">
        <v>158</v>
      </c>
      <c r="J37" s="94" t="s">
        <v>168</v>
      </c>
      <c r="K37" s="80" t="s">
        <v>140</v>
      </c>
      <c r="L37" s="126" t="s">
        <v>92</v>
      </c>
      <c r="M37" s="138" t="s">
        <v>247</v>
      </c>
      <c r="N37" s="150" t="s">
        <v>269</v>
      </c>
      <c r="O37" s="171" t="s">
        <v>229</v>
      </c>
      <c r="P37" s="365"/>
    </row>
    <row r="38" spans="1:16" ht="45" customHeight="1" thickBot="1" x14ac:dyDescent="0.3">
      <c r="A38" s="361"/>
      <c r="B38" s="361"/>
      <c r="C38" s="355"/>
      <c r="D38" s="100" t="s">
        <v>101</v>
      </c>
      <c r="E38" s="219" t="s">
        <v>92</v>
      </c>
      <c r="F38" s="220"/>
      <c r="G38" s="96" t="s">
        <v>169</v>
      </c>
      <c r="H38" s="54" t="s">
        <v>86</v>
      </c>
      <c r="I38" s="52" t="s">
        <v>187</v>
      </c>
      <c r="J38" s="54" t="s">
        <v>161</v>
      </c>
      <c r="K38" s="54" t="s">
        <v>92</v>
      </c>
      <c r="L38" s="128" t="s">
        <v>92</v>
      </c>
      <c r="M38" s="128" t="s">
        <v>251</v>
      </c>
      <c r="N38" s="150" t="s">
        <v>268</v>
      </c>
      <c r="O38" s="171" t="s">
        <v>92</v>
      </c>
      <c r="P38" s="366"/>
    </row>
    <row r="39" spans="1:16" ht="212.25" customHeight="1" thickBot="1" x14ac:dyDescent="0.3">
      <c r="A39" s="361"/>
      <c r="B39" s="361"/>
      <c r="C39" s="320" t="s">
        <v>95</v>
      </c>
      <c r="D39" s="52" t="s">
        <v>133</v>
      </c>
      <c r="E39" s="226" t="s">
        <v>159</v>
      </c>
      <c r="F39" s="227"/>
      <c r="G39" s="52" t="s">
        <v>175</v>
      </c>
      <c r="H39" s="64" t="s">
        <v>77</v>
      </c>
      <c r="I39" s="89" t="s">
        <v>186</v>
      </c>
      <c r="J39" s="114" t="s">
        <v>209</v>
      </c>
      <c r="K39" s="92" t="s">
        <v>170</v>
      </c>
      <c r="L39" s="141" t="s">
        <v>238</v>
      </c>
      <c r="M39" s="141" t="s">
        <v>244</v>
      </c>
      <c r="N39" s="150" t="s">
        <v>255</v>
      </c>
      <c r="O39" s="172" t="s">
        <v>232</v>
      </c>
      <c r="P39" s="362" t="s">
        <v>274</v>
      </c>
    </row>
    <row r="40" spans="1:16" ht="79.5" customHeight="1" thickBot="1" x14ac:dyDescent="0.3">
      <c r="A40" s="361"/>
      <c r="B40" s="361"/>
      <c r="C40" s="320"/>
      <c r="D40" s="193" t="s">
        <v>172</v>
      </c>
      <c r="E40" s="237" t="s">
        <v>173</v>
      </c>
      <c r="F40" s="193" t="s">
        <v>167</v>
      </c>
      <c r="G40" s="193" t="s">
        <v>176</v>
      </c>
      <c r="H40" s="198" t="s">
        <v>79</v>
      </c>
      <c r="I40" s="193" t="s">
        <v>144</v>
      </c>
      <c r="J40" s="193" t="s">
        <v>212</v>
      </c>
      <c r="K40" s="198" t="s">
        <v>121</v>
      </c>
      <c r="L40" s="206" t="s">
        <v>118</v>
      </c>
      <c r="M40" s="206" t="s">
        <v>244</v>
      </c>
      <c r="N40" s="208" t="s">
        <v>267</v>
      </c>
      <c r="O40" s="211" t="s">
        <v>92</v>
      </c>
      <c r="P40" s="363"/>
    </row>
    <row r="41" spans="1:16" ht="3.75" hidden="1" customHeight="1" thickBot="1" x14ac:dyDescent="0.3">
      <c r="A41" s="361"/>
      <c r="B41" s="361"/>
      <c r="C41" s="320"/>
      <c r="D41" s="202"/>
      <c r="E41" s="238"/>
      <c r="F41" s="194"/>
      <c r="G41" s="218"/>
      <c r="H41" s="202"/>
      <c r="I41" s="218"/>
      <c r="J41" s="194"/>
      <c r="K41" s="202"/>
      <c r="L41" s="212"/>
      <c r="M41" s="212"/>
      <c r="N41" s="209"/>
      <c r="O41" s="190"/>
      <c r="P41" s="363"/>
    </row>
    <row r="42" spans="1:16" ht="81" customHeight="1" thickBot="1" x14ac:dyDescent="0.3">
      <c r="A42" s="361"/>
      <c r="B42" s="361"/>
      <c r="C42" s="320"/>
      <c r="D42" s="202"/>
      <c r="E42" s="237" t="s">
        <v>174</v>
      </c>
      <c r="F42" s="193" t="s">
        <v>167</v>
      </c>
      <c r="G42" s="218"/>
      <c r="H42" s="202"/>
      <c r="I42" s="218"/>
      <c r="J42" s="193" t="s">
        <v>213</v>
      </c>
      <c r="K42" s="202"/>
      <c r="L42" s="212"/>
      <c r="M42" s="212"/>
      <c r="N42" s="210"/>
      <c r="O42" s="191"/>
      <c r="P42" s="363"/>
    </row>
    <row r="43" spans="1:16" ht="28.5" hidden="1" customHeight="1" thickBot="1" x14ac:dyDescent="0.3">
      <c r="A43" s="361"/>
      <c r="B43" s="361"/>
      <c r="C43" s="320"/>
      <c r="D43" s="202"/>
      <c r="E43" s="243"/>
      <c r="F43" s="218"/>
      <c r="G43" s="218"/>
      <c r="H43" s="202"/>
      <c r="I43" s="218"/>
      <c r="J43" s="218"/>
      <c r="K43" s="105"/>
      <c r="L43" s="212"/>
      <c r="M43" s="161"/>
      <c r="N43" s="151"/>
      <c r="O43" s="173"/>
      <c r="P43" s="363"/>
    </row>
    <row r="44" spans="1:16" ht="20.25" hidden="1" customHeight="1" thickBot="1" x14ac:dyDescent="0.3">
      <c r="A44" s="361"/>
      <c r="B44" s="361"/>
      <c r="C44" s="320"/>
      <c r="D44" s="199"/>
      <c r="E44" s="238"/>
      <c r="F44" s="194"/>
      <c r="G44" s="194"/>
      <c r="H44" s="199"/>
      <c r="I44" s="194"/>
      <c r="J44" s="194"/>
      <c r="K44" s="106"/>
      <c r="L44" s="213"/>
      <c r="M44" s="161"/>
      <c r="N44" s="152"/>
      <c r="O44" s="174"/>
      <c r="P44" s="363"/>
    </row>
    <row r="45" spans="1:16" ht="123" customHeight="1" thickBot="1" x14ac:dyDescent="0.3">
      <c r="A45" s="361"/>
      <c r="B45" s="361"/>
      <c r="C45" s="320"/>
      <c r="D45" s="54" t="s">
        <v>114</v>
      </c>
      <c r="E45" s="228" t="s">
        <v>87</v>
      </c>
      <c r="F45" s="227"/>
      <c r="G45" s="52" t="s">
        <v>176</v>
      </c>
      <c r="H45" s="54" t="s">
        <v>85</v>
      </c>
      <c r="I45" s="52" t="s">
        <v>158</v>
      </c>
      <c r="J45" s="54" t="s">
        <v>221</v>
      </c>
      <c r="K45" s="54" t="s">
        <v>226</v>
      </c>
      <c r="L45" s="128" t="s">
        <v>92</v>
      </c>
      <c r="M45" s="128" t="s">
        <v>247</v>
      </c>
      <c r="N45" s="150" t="s">
        <v>262</v>
      </c>
      <c r="O45" s="171" t="s">
        <v>92</v>
      </c>
      <c r="P45" s="363"/>
    </row>
    <row r="46" spans="1:16" ht="52.5" customHeight="1" thickBot="1" x14ac:dyDescent="0.3">
      <c r="A46" s="361"/>
      <c r="B46" s="361"/>
      <c r="C46" s="320"/>
      <c r="D46" s="198" t="s">
        <v>172</v>
      </c>
      <c r="E46" s="254" t="s">
        <v>92</v>
      </c>
      <c r="F46" s="220"/>
      <c r="G46" s="193" t="s">
        <v>177</v>
      </c>
      <c r="H46" s="193" t="s">
        <v>86</v>
      </c>
      <c r="I46" s="87" t="s">
        <v>189</v>
      </c>
      <c r="J46" s="193" t="s">
        <v>216</v>
      </c>
      <c r="K46" s="193" t="s">
        <v>92</v>
      </c>
      <c r="L46" s="206" t="s">
        <v>92</v>
      </c>
      <c r="M46" s="137" t="s">
        <v>246</v>
      </c>
      <c r="N46" s="150" t="s">
        <v>266</v>
      </c>
      <c r="O46" s="171" t="s">
        <v>92</v>
      </c>
      <c r="P46" s="364"/>
    </row>
    <row r="47" spans="1:16" ht="30" hidden="1" customHeight="1" thickBot="1" x14ac:dyDescent="0.3">
      <c r="A47" s="361"/>
      <c r="B47" s="361"/>
      <c r="C47" s="320"/>
      <c r="D47" s="202"/>
      <c r="E47" s="331"/>
      <c r="F47" s="260"/>
      <c r="G47" s="202"/>
      <c r="H47" s="202"/>
      <c r="I47" s="88" t="s">
        <v>188</v>
      </c>
      <c r="J47" s="199"/>
      <c r="K47" s="202"/>
      <c r="L47" s="207"/>
      <c r="M47" s="162"/>
      <c r="N47" s="153"/>
      <c r="O47" s="175"/>
      <c r="P47" s="180"/>
    </row>
    <row r="48" spans="1:16" ht="199.5" customHeight="1" thickBot="1" x14ac:dyDescent="0.3">
      <c r="A48" s="361"/>
      <c r="B48" s="361"/>
      <c r="C48" s="223" t="s">
        <v>132</v>
      </c>
      <c r="D48" s="91" t="s">
        <v>114</v>
      </c>
      <c r="E48" s="231" t="s">
        <v>159</v>
      </c>
      <c r="F48" s="232"/>
      <c r="G48" s="91" t="s">
        <v>175</v>
      </c>
      <c r="H48" s="91" t="s">
        <v>178</v>
      </c>
      <c r="I48" s="107" t="s">
        <v>186</v>
      </c>
      <c r="J48" s="115" t="s">
        <v>210</v>
      </c>
      <c r="K48" s="107" t="s">
        <v>170</v>
      </c>
      <c r="L48" s="142" t="s">
        <v>91</v>
      </c>
      <c r="M48" s="142" t="s">
        <v>244</v>
      </c>
      <c r="N48" s="154" t="s">
        <v>255</v>
      </c>
      <c r="O48" s="172" t="s">
        <v>232</v>
      </c>
      <c r="P48" s="362" t="s">
        <v>274</v>
      </c>
    </row>
    <row r="49" spans="1:16" ht="87.75" customHeight="1" thickBot="1" x14ac:dyDescent="0.3">
      <c r="A49" s="361"/>
      <c r="B49" s="361"/>
      <c r="C49" s="224"/>
      <c r="D49" s="246" t="s">
        <v>179</v>
      </c>
      <c r="E49" s="123" t="s">
        <v>173</v>
      </c>
      <c r="F49" s="54" t="s">
        <v>167</v>
      </c>
      <c r="G49" s="246" t="s">
        <v>176</v>
      </c>
      <c r="H49" s="246" t="s">
        <v>79</v>
      </c>
      <c r="I49" s="329" t="s">
        <v>203</v>
      </c>
      <c r="J49" s="107" t="s">
        <v>214</v>
      </c>
      <c r="K49" s="203" t="s">
        <v>121</v>
      </c>
      <c r="L49" s="214" t="s">
        <v>118</v>
      </c>
      <c r="M49" s="214" t="s">
        <v>244</v>
      </c>
      <c r="N49" s="208" t="s">
        <v>265</v>
      </c>
      <c r="O49" s="211" t="s">
        <v>92</v>
      </c>
      <c r="P49" s="363"/>
    </row>
    <row r="50" spans="1:16" ht="92.25" customHeight="1" thickBot="1" x14ac:dyDescent="0.3">
      <c r="A50" s="361"/>
      <c r="B50" s="361"/>
      <c r="C50" s="224"/>
      <c r="D50" s="247"/>
      <c r="E50" s="123" t="s">
        <v>174</v>
      </c>
      <c r="F50" s="54" t="s">
        <v>167</v>
      </c>
      <c r="G50" s="247"/>
      <c r="H50" s="247"/>
      <c r="I50" s="330"/>
      <c r="J50" s="112" t="s">
        <v>215</v>
      </c>
      <c r="K50" s="204"/>
      <c r="L50" s="215"/>
      <c r="M50" s="215"/>
      <c r="N50" s="210"/>
      <c r="O50" s="191"/>
      <c r="P50" s="363"/>
    </row>
    <row r="51" spans="1:16" ht="121.5" customHeight="1" thickBot="1" x14ac:dyDescent="0.3">
      <c r="A51" s="361"/>
      <c r="B51" s="361"/>
      <c r="C51" s="224"/>
      <c r="D51" s="91" t="s">
        <v>180</v>
      </c>
      <c r="E51" s="231" t="s">
        <v>87</v>
      </c>
      <c r="F51" s="232"/>
      <c r="G51" s="91" t="s">
        <v>176</v>
      </c>
      <c r="H51" s="91" t="s">
        <v>85</v>
      </c>
      <c r="I51" s="108" t="s">
        <v>158</v>
      </c>
      <c r="J51" s="94" t="s">
        <v>221</v>
      </c>
      <c r="K51" s="91" t="s">
        <v>226</v>
      </c>
      <c r="L51" s="132" t="s">
        <v>92</v>
      </c>
      <c r="M51" s="132" t="s">
        <v>247</v>
      </c>
      <c r="N51" s="155" t="s">
        <v>262</v>
      </c>
      <c r="O51" s="176" t="s">
        <v>92</v>
      </c>
      <c r="P51" s="363"/>
    </row>
    <row r="52" spans="1:16" ht="50.25" customHeight="1" thickBot="1" x14ac:dyDescent="0.3">
      <c r="A52" s="361"/>
      <c r="B52" s="361"/>
      <c r="C52" s="225"/>
      <c r="D52" s="54" t="s">
        <v>172</v>
      </c>
      <c r="E52" s="233" t="s">
        <v>92</v>
      </c>
      <c r="F52" s="234"/>
      <c r="G52" s="54" t="s">
        <v>93</v>
      </c>
      <c r="H52" s="54" t="s">
        <v>86</v>
      </c>
      <c r="I52" s="109" t="s">
        <v>189</v>
      </c>
      <c r="J52" s="112" t="s">
        <v>216</v>
      </c>
      <c r="K52" s="54" t="s">
        <v>92</v>
      </c>
      <c r="L52" s="128" t="s">
        <v>92</v>
      </c>
      <c r="M52" s="128" t="s">
        <v>246</v>
      </c>
      <c r="N52" s="166" t="s">
        <v>263</v>
      </c>
      <c r="O52" s="171" t="s">
        <v>92</v>
      </c>
      <c r="P52" s="364"/>
    </row>
    <row r="53" spans="1:16" ht="162.75" customHeight="1" thickBot="1" x14ac:dyDescent="0.3">
      <c r="A53" s="361"/>
      <c r="B53" s="361"/>
      <c r="C53" s="103"/>
      <c r="D53" s="106" t="s">
        <v>193</v>
      </c>
      <c r="E53" s="229" t="s">
        <v>181</v>
      </c>
      <c r="F53" s="230"/>
      <c r="G53" s="92" t="s">
        <v>198</v>
      </c>
      <c r="H53" s="92" t="s">
        <v>178</v>
      </c>
      <c r="I53" s="110" t="s">
        <v>186</v>
      </c>
      <c r="J53" s="115" t="s">
        <v>210</v>
      </c>
      <c r="K53" s="112" t="s">
        <v>170</v>
      </c>
      <c r="L53" s="128" t="s">
        <v>237</v>
      </c>
      <c r="M53" s="128" t="s">
        <v>243</v>
      </c>
      <c r="N53" s="154" t="s">
        <v>255</v>
      </c>
      <c r="O53" s="177" t="s">
        <v>231</v>
      </c>
      <c r="P53" s="362" t="s">
        <v>273</v>
      </c>
    </row>
    <row r="54" spans="1:16" ht="86.25" customHeight="1" thickBot="1" x14ac:dyDescent="0.3">
      <c r="A54" s="361"/>
      <c r="B54" s="361"/>
      <c r="C54" s="103"/>
      <c r="D54" s="324" t="s">
        <v>179</v>
      </c>
      <c r="E54" s="129" t="s">
        <v>173</v>
      </c>
      <c r="F54" s="109" t="s">
        <v>184</v>
      </c>
      <c r="G54" s="324" t="s">
        <v>176</v>
      </c>
      <c r="H54" s="324" t="s">
        <v>79</v>
      </c>
      <c r="I54" s="326" t="s">
        <v>190</v>
      </c>
      <c r="J54" s="107" t="s">
        <v>214</v>
      </c>
      <c r="K54" s="198" t="s">
        <v>121</v>
      </c>
      <c r="L54" s="206" t="s">
        <v>118</v>
      </c>
      <c r="M54" s="206" t="s">
        <v>243</v>
      </c>
      <c r="N54" s="208" t="s">
        <v>264</v>
      </c>
      <c r="O54" s="211" t="s">
        <v>92</v>
      </c>
      <c r="P54" s="363"/>
    </row>
    <row r="55" spans="1:16" ht="87" customHeight="1" thickBot="1" x14ac:dyDescent="0.3">
      <c r="A55" s="361"/>
      <c r="B55" s="361"/>
      <c r="C55" s="103"/>
      <c r="D55" s="325"/>
      <c r="E55" s="101" t="s">
        <v>183</v>
      </c>
      <c r="F55" s="54" t="s">
        <v>185</v>
      </c>
      <c r="G55" s="325"/>
      <c r="H55" s="325"/>
      <c r="I55" s="327"/>
      <c r="J55" s="111" t="s">
        <v>215</v>
      </c>
      <c r="K55" s="199"/>
      <c r="L55" s="207"/>
      <c r="M55" s="213"/>
      <c r="N55" s="210"/>
      <c r="O55" s="191"/>
      <c r="P55" s="363"/>
    </row>
    <row r="56" spans="1:16" ht="133.5" customHeight="1" thickBot="1" x14ac:dyDescent="0.3">
      <c r="A56" s="361"/>
      <c r="B56" s="361"/>
      <c r="C56" s="103"/>
      <c r="D56" s="111" t="s">
        <v>194</v>
      </c>
      <c r="E56" s="231" t="s">
        <v>87</v>
      </c>
      <c r="F56" s="232"/>
      <c r="G56" s="91" t="s">
        <v>176</v>
      </c>
      <c r="H56" s="91" t="s">
        <v>85</v>
      </c>
      <c r="I56" s="108" t="s">
        <v>191</v>
      </c>
      <c r="J56" s="54" t="s">
        <v>168</v>
      </c>
      <c r="K56" s="92" t="s">
        <v>226</v>
      </c>
      <c r="L56" s="127" t="s">
        <v>92</v>
      </c>
      <c r="M56" s="127" t="s">
        <v>247</v>
      </c>
      <c r="N56" s="154" t="s">
        <v>262</v>
      </c>
      <c r="O56" s="171" t="s">
        <v>92</v>
      </c>
      <c r="P56" s="363"/>
    </row>
    <row r="57" spans="1:16" ht="49.5" customHeight="1" thickBot="1" x14ac:dyDescent="0.3">
      <c r="A57" s="361"/>
      <c r="B57" s="361"/>
      <c r="C57" s="103"/>
      <c r="D57" s="111" t="s">
        <v>179</v>
      </c>
      <c r="E57" s="231" t="s">
        <v>92</v>
      </c>
      <c r="F57" s="232"/>
      <c r="G57" s="95" t="s">
        <v>113</v>
      </c>
      <c r="H57" s="95" t="s">
        <v>86</v>
      </c>
      <c r="I57" s="116" t="s">
        <v>192</v>
      </c>
      <c r="J57" s="111" t="s">
        <v>216</v>
      </c>
      <c r="K57" s="94" t="s">
        <v>92</v>
      </c>
      <c r="L57" s="125" t="s">
        <v>92</v>
      </c>
      <c r="M57" s="137" t="s">
        <v>246</v>
      </c>
      <c r="N57" s="154" t="s">
        <v>263</v>
      </c>
      <c r="O57" s="171" t="s">
        <v>92</v>
      </c>
      <c r="P57" s="364"/>
    </row>
    <row r="58" spans="1:16" ht="15.75" thickBot="1" x14ac:dyDescent="0.3">
      <c r="A58" s="279" t="s">
        <v>97</v>
      </c>
      <c r="B58" s="280"/>
      <c r="C58" s="280"/>
      <c r="D58" s="280"/>
      <c r="E58" s="280"/>
      <c r="F58" s="280"/>
      <c r="G58" s="280"/>
      <c r="H58" s="280"/>
      <c r="I58" s="280"/>
      <c r="J58" s="280"/>
      <c r="K58" s="280"/>
      <c r="L58" s="281"/>
      <c r="M58" s="163"/>
      <c r="N58" s="156"/>
      <c r="O58" s="178"/>
      <c r="P58" s="183"/>
    </row>
    <row r="59" spans="1:16" s="58" customFormat="1" ht="15.75" thickBot="1" x14ac:dyDescent="0.3">
      <c r="A59" s="358"/>
      <c r="B59" s="359"/>
      <c r="C59" s="72"/>
      <c r="D59" s="73" t="s">
        <v>64</v>
      </c>
      <c r="E59" s="334" t="s">
        <v>62</v>
      </c>
      <c r="F59" s="335"/>
      <c r="G59" s="74" t="s">
        <v>65</v>
      </c>
      <c r="H59" s="74" t="s">
        <v>66</v>
      </c>
      <c r="I59" s="74" t="s">
        <v>67</v>
      </c>
      <c r="J59" s="74" t="s">
        <v>68</v>
      </c>
      <c r="K59" s="74" t="s">
        <v>78</v>
      </c>
      <c r="L59" s="77" t="s">
        <v>70</v>
      </c>
      <c r="M59" s="136"/>
      <c r="N59" s="157"/>
      <c r="O59" s="179"/>
      <c r="P59" s="184" t="s">
        <v>275</v>
      </c>
    </row>
    <row r="60" spans="1:16" s="58" customFormat="1" ht="162" customHeight="1" thickBot="1" x14ac:dyDescent="0.3">
      <c r="A60" s="341" t="s">
        <v>108</v>
      </c>
      <c r="B60" s="342"/>
      <c r="C60" s="321" t="s">
        <v>132</v>
      </c>
      <c r="D60" s="52" t="s">
        <v>171</v>
      </c>
      <c r="E60" s="226" t="s">
        <v>182</v>
      </c>
      <c r="F60" s="282"/>
      <c r="G60" s="53" t="s">
        <v>204</v>
      </c>
      <c r="H60" s="54" t="s">
        <v>178</v>
      </c>
      <c r="I60" s="110" t="s">
        <v>205</v>
      </c>
      <c r="J60" s="115" t="s">
        <v>210</v>
      </c>
      <c r="K60" s="54" t="s">
        <v>170</v>
      </c>
      <c r="L60" s="143" t="s">
        <v>239</v>
      </c>
      <c r="M60" s="165" t="s">
        <v>249</v>
      </c>
      <c r="N60" s="150" t="s">
        <v>256</v>
      </c>
      <c r="O60" s="177" t="s">
        <v>231</v>
      </c>
      <c r="P60" s="377" t="s">
        <v>274</v>
      </c>
    </row>
    <row r="61" spans="1:16" s="58" customFormat="1" ht="69.75" customHeight="1" thickBot="1" x14ac:dyDescent="0.3">
      <c r="A61" s="343"/>
      <c r="B61" s="344"/>
      <c r="C61" s="322"/>
      <c r="D61" s="193" t="s">
        <v>179</v>
      </c>
      <c r="E61" s="237" t="s">
        <v>173</v>
      </c>
      <c r="F61" s="52" t="s">
        <v>184</v>
      </c>
      <c r="G61" s="193" t="s">
        <v>197</v>
      </c>
      <c r="H61" s="198" t="s">
        <v>79</v>
      </c>
      <c r="I61" s="193" t="s">
        <v>190</v>
      </c>
      <c r="J61" s="107" t="s">
        <v>214</v>
      </c>
      <c r="K61" s="198" t="s">
        <v>121</v>
      </c>
      <c r="L61" s="206" t="s">
        <v>240</v>
      </c>
      <c r="M61" s="206" t="s">
        <v>243</v>
      </c>
      <c r="N61" s="208" t="s">
        <v>261</v>
      </c>
      <c r="O61" s="211" t="s">
        <v>92</v>
      </c>
      <c r="P61" s="270"/>
    </row>
    <row r="62" spans="1:16" s="58" customFormat="1" ht="15.75" hidden="1" customHeight="1" thickBot="1" x14ac:dyDescent="0.3">
      <c r="A62" s="343"/>
      <c r="B62" s="344"/>
      <c r="C62" s="322"/>
      <c r="D62" s="202"/>
      <c r="E62" s="245"/>
      <c r="F62" s="198" t="s">
        <v>185</v>
      </c>
      <c r="G62" s="202"/>
      <c r="H62" s="202"/>
      <c r="I62" s="202"/>
      <c r="J62" s="52"/>
      <c r="K62" s="202"/>
      <c r="L62" s="212"/>
      <c r="M62" s="212"/>
      <c r="N62" s="209"/>
      <c r="O62" s="190"/>
      <c r="P62" s="270"/>
    </row>
    <row r="63" spans="1:16" s="58" customFormat="1" x14ac:dyDescent="0.25">
      <c r="A63" s="343"/>
      <c r="B63" s="344"/>
      <c r="C63" s="322"/>
      <c r="D63" s="202"/>
      <c r="E63" s="237" t="s">
        <v>174</v>
      </c>
      <c r="F63" s="202"/>
      <c r="G63" s="202"/>
      <c r="H63" s="202"/>
      <c r="I63" s="202"/>
      <c r="J63" s="193" t="s">
        <v>215</v>
      </c>
      <c r="K63" s="202"/>
      <c r="L63" s="212"/>
      <c r="M63" s="212"/>
      <c r="N63" s="209"/>
      <c r="O63" s="190"/>
      <c r="P63" s="270"/>
    </row>
    <row r="64" spans="1:16" s="58" customFormat="1" x14ac:dyDescent="0.25">
      <c r="A64" s="343"/>
      <c r="B64" s="344"/>
      <c r="C64" s="322"/>
      <c r="D64" s="202"/>
      <c r="E64" s="243"/>
      <c r="F64" s="202"/>
      <c r="G64" s="202"/>
      <c r="H64" s="202"/>
      <c r="I64" s="202"/>
      <c r="J64" s="218"/>
      <c r="K64" s="202"/>
      <c r="L64" s="212"/>
      <c r="M64" s="212"/>
      <c r="N64" s="209"/>
      <c r="O64" s="190"/>
      <c r="P64" s="270"/>
    </row>
    <row r="65" spans="1:16" s="58" customFormat="1" x14ac:dyDescent="0.25">
      <c r="A65" s="343"/>
      <c r="B65" s="344"/>
      <c r="C65" s="322"/>
      <c r="D65" s="202"/>
      <c r="E65" s="243"/>
      <c r="F65" s="202"/>
      <c r="G65" s="202"/>
      <c r="H65" s="202"/>
      <c r="I65" s="202"/>
      <c r="J65" s="218"/>
      <c r="K65" s="202"/>
      <c r="L65" s="212"/>
      <c r="M65" s="212"/>
      <c r="N65" s="209"/>
      <c r="O65" s="190"/>
      <c r="P65" s="270"/>
    </row>
    <row r="66" spans="1:16" s="58" customFormat="1" ht="36.75" customHeight="1" thickBot="1" x14ac:dyDescent="0.3">
      <c r="A66" s="343"/>
      <c r="B66" s="344"/>
      <c r="C66" s="322"/>
      <c r="D66" s="199"/>
      <c r="E66" s="238"/>
      <c r="F66" s="199"/>
      <c r="G66" s="199"/>
      <c r="H66" s="199"/>
      <c r="I66" s="199"/>
      <c r="J66" s="194"/>
      <c r="K66" s="199"/>
      <c r="L66" s="213"/>
      <c r="M66" s="213"/>
      <c r="N66" s="210"/>
      <c r="O66" s="191"/>
      <c r="P66" s="270"/>
    </row>
    <row r="67" spans="1:16" s="58" customFormat="1" ht="90.75" customHeight="1" thickBot="1" x14ac:dyDescent="0.3">
      <c r="A67" s="343"/>
      <c r="B67" s="344"/>
      <c r="C67" s="322"/>
      <c r="D67" s="83" t="s">
        <v>195</v>
      </c>
      <c r="E67" s="228" t="s">
        <v>87</v>
      </c>
      <c r="F67" s="227"/>
      <c r="G67" s="81" t="s">
        <v>197</v>
      </c>
      <c r="H67" s="63" t="s">
        <v>85</v>
      </c>
      <c r="I67" s="108" t="s">
        <v>191</v>
      </c>
      <c r="J67" s="114" t="s">
        <v>221</v>
      </c>
      <c r="K67" s="81" t="s">
        <v>226</v>
      </c>
      <c r="L67" s="82" t="s">
        <v>92</v>
      </c>
      <c r="M67" s="135" t="s">
        <v>247</v>
      </c>
      <c r="N67" s="150" t="s">
        <v>252</v>
      </c>
      <c r="O67" s="171" t="s">
        <v>92</v>
      </c>
      <c r="P67" s="270"/>
    </row>
    <row r="68" spans="1:16" s="58" customFormat="1" ht="75.75" customHeight="1" thickBot="1" x14ac:dyDescent="0.3">
      <c r="A68" s="343"/>
      <c r="B68" s="344"/>
      <c r="C68" s="357"/>
      <c r="D68" s="66" t="s">
        <v>179</v>
      </c>
      <c r="E68" s="339" t="s">
        <v>92</v>
      </c>
      <c r="F68" s="340"/>
      <c r="G68" s="66" t="s">
        <v>199</v>
      </c>
      <c r="H68" s="67" t="s">
        <v>86</v>
      </c>
      <c r="I68" s="109" t="s">
        <v>192</v>
      </c>
      <c r="J68" s="67" t="s">
        <v>216</v>
      </c>
      <c r="K68" s="66" t="s">
        <v>92</v>
      </c>
      <c r="L68" s="128" t="s">
        <v>239</v>
      </c>
      <c r="M68" s="128" t="s">
        <v>246</v>
      </c>
      <c r="N68" s="150" t="s">
        <v>260</v>
      </c>
      <c r="O68" s="171" t="s">
        <v>92</v>
      </c>
      <c r="P68" s="271"/>
    </row>
    <row r="69" spans="1:16" ht="168" customHeight="1" thickBot="1" x14ac:dyDescent="0.3">
      <c r="A69" s="343"/>
      <c r="B69" s="344"/>
      <c r="C69" s="321" t="s">
        <v>132</v>
      </c>
      <c r="D69" s="52" t="s">
        <v>195</v>
      </c>
      <c r="E69" s="226" t="s">
        <v>182</v>
      </c>
      <c r="F69" s="282"/>
      <c r="G69" s="53" t="s">
        <v>206</v>
      </c>
      <c r="H69" s="54" t="s">
        <v>178</v>
      </c>
      <c r="I69" s="110" t="s">
        <v>205</v>
      </c>
      <c r="J69" s="115" t="s">
        <v>211</v>
      </c>
      <c r="K69" s="54" t="s">
        <v>227</v>
      </c>
      <c r="L69" s="53" t="s">
        <v>239</v>
      </c>
      <c r="M69" s="164" t="s">
        <v>248</v>
      </c>
      <c r="N69" s="150" t="s">
        <v>257</v>
      </c>
      <c r="O69" s="177" t="s">
        <v>231</v>
      </c>
      <c r="P69" s="362" t="s">
        <v>274</v>
      </c>
    </row>
    <row r="70" spans="1:16" ht="58.5" customHeight="1" thickBot="1" x14ac:dyDescent="0.3">
      <c r="A70" s="343"/>
      <c r="B70" s="344"/>
      <c r="C70" s="322"/>
      <c r="D70" s="193" t="s">
        <v>196</v>
      </c>
      <c r="E70" s="237" t="s">
        <v>173</v>
      </c>
      <c r="F70" s="52" t="s">
        <v>184</v>
      </c>
      <c r="G70" s="193" t="s">
        <v>197</v>
      </c>
      <c r="H70" s="198" t="s">
        <v>79</v>
      </c>
      <c r="I70" s="193" t="s">
        <v>190</v>
      </c>
      <c r="J70" s="104" t="s">
        <v>222</v>
      </c>
      <c r="K70" s="198" t="s">
        <v>121</v>
      </c>
      <c r="L70" s="200" t="s">
        <v>240</v>
      </c>
      <c r="M70" s="206" t="s">
        <v>243</v>
      </c>
      <c r="N70" s="208" t="s">
        <v>261</v>
      </c>
      <c r="O70" s="371" t="s">
        <v>92</v>
      </c>
      <c r="P70" s="363"/>
    </row>
    <row r="71" spans="1:16" ht="15" hidden="1" customHeight="1" x14ac:dyDescent="0.25">
      <c r="A71" s="343"/>
      <c r="B71" s="344"/>
      <c r="C71" s="322"/>
      <c r="D71" s="202"/>
      <c r="E71" s="238"/>
      <c r="F71" s="198" t="s">
        <v>185</v>
      </c>
      <c r="G71" s="202"/>
      <c r="H71" s="202"/>
      <c r="I71" s="202"/>
      <c r="J71" s="113"/>
      <c r="K71" s="202"/>
      <c r="L71" s="205"/>
      <c r="M71" s="212"/>
      <c r="N71" s="209"/>
      <c r="O71" s="372"/>
      <c r="P71" s="363"/>
    </row>
    <row r="72" spans="1:16" ht="15.75" customHeight="1" x14ac:dyDescent="0.25">
      <c r="A72" s="343"/>
      <c r="B72" s="344"/>
      <c r="C72" s="322"/>
      <c r="D72" s="202"/>
      <c r="E72" s="237" t="s">
        <v>174</v>
      </c>
      <c r="F72" s="202"/>
      <c r="G72" s="202"/>
      <c r="H72" s="202"/>
      <c r="I72" s="202"/>
      <c r="J72" s="195" t="s">
        <v>223</v>
      </c>
      <c r="K72" s="202"/>
      <c r="L72" s="205"/>
      <c r="M72" s="212"/>
      <c r="N72" s="209"/>
      <c r="O72" s="372"/>
      <c r="P72" s="363"/>
    </row>
    <row r="73" spans="1:16" x14ac:dyDescent="0.25">
      <c r="A73" s="343"/>
      <c r="B73" s="344"/>
      <c r="C73" s="322"/>
      <c r="D73" s="202"/>
      <c r="E73" s="243"/>
      <c r="F73" s="202"/>
      <c r="G73" s="202"/>
      <c r="H73" s="202"/>
      <c r="I73" s="202"/>
      <c r="J73" s="196"/>
      <c r="K73" s="202"/>
      <c r="L73" s="205"/>
      <c r="M73" s="212"/>
      <c r="N73" s="209"/>
      <c r="O73" s="372"/>
      <c r="P73" s="363"/>
    </row>
    <row r="74" spans="1:16" x14ac:dyDescent="0.25">
      <c r="A74" s="343"/>
      <c r="B74" s="344"/>
      <c r="C74" s="322"/>
      <c r="D74" s="202"/>
      <c r="E74" s="243"/>
      <c r="F74" s="202"/>
      <c r="G74" s="202"/>
      <c r="H74" s="202"/>
      <c r="I74" s="202"/>
      <c r="J74" s="196"/>
      <c r="K74" s="202"/>
      <c r="L74" s="205"/>
      <c r="M74" s="212"/>
      <c r="N74" s="209"/>
      <c r="O74" s="372"/>
      <c r="P74" s="363"/>
    </row>
    <row r="75" spans="1:16" ht="15.75" thickBot="1" x14ac:dyDescent="0.3">
      <c r="A75" s="343"/>
      <c r="B75" s="344"/>
      <c r="C75" s="322"/>
      <c r="D75" s="199"/>
      <c r="E75" s="238"/>
      <c r="F75" s="199"/>
      <c r="G75" s="199"/>
      <c r="H75" s="199"/>
      <c r="I75" s="199"/>
      <c r="J75" s="197"/>
      <c r="K75" s="199"/>
      <c r="L75" s="201"/>
      <c r="M75" s="213"/>
      <c r="N75" s="210"/>
      <c r="O75" s="373"/>
      <c r="P75" s="363"/>
    </row>
    <row r="76" spans="1:16" ht="88.5" customHeight="1" thickBot="1" x14ac:dyDescent="0.3">
      <c r="A76" s="343"/>
      <c r="B76" s="344"/>
      <c r="C76" s="322"/>
      <c r="D76" s="65" t="s">
        <v>195</v>
      </c>
      <c r="E76" s="228" t="s">
        <v>87</v>
      </c>
      <c r="F76" s="227"/>
      <c r="G76" s="57" t="s">
        <v>197</v>
      </c>
      <c r="H76" s="63" t="s">
        <v>85</v>
      </c>
      <c r="I76" s="108" t="s">
        <v>191</v>
      </c>
      <c r="J76" s="114" t="s">
        <v>221</v>
      </c>
      <c r="K76" s="57" t="s">
        <v>226</v>
      </c>
      <c r="L76" s="128" t="s">
        <v>92</v>
      </c>
      <c r="M76" s="128" t="s">
        <v>247</v>
      </c>
      <c r="N76" s="150" t="s">
        <v>252</v>
      </c>
      <c r="O76" s="171" t="s">
        <v>92</v>
      </c>
      <c r="P76" s="363"/>
    </row>
    <row r="77" spans="1:16" ht="45.75" customHeight="1" thickBot="1" x14ac:dyDescent="0.3">
      <c r="A77" s="343"/>
      <c r="B77" s="344"/>
      <c r="C77" s="323"/>
      <c r="D77" s="96" t="s">
        <v>196</v>
      </c>
      <c r="E77" s="226" t="s">
        <v>92</v>
      </c>
      <c r="F77" s="227"/>
      <c r="G77" s="96" t="s">
        <v>199</v>
      </c>
      <c r="H77" s="98" t="s">
        <v>86</v>
      </c>
      <c r="I77" s="109" t="s">
        <v>192</v>
      </c>
      <c r="J77" s="67" t="s">
        <v>216</v>
      </c>
      <c r="K77" s="96" t="s">
        <v>92</v>
      </c>
      <c r="L77" s="117" t="s">
        <v>92</v>
      </c>
      <c r="M77" s="134" t="s">
        <v>246</v>
      </c>
      <c r="N77" s="150" t="s">
        <v>260</v>
      </c>
      <c r="O77" s="171" t="s">
        <v>92</v>
      </c>
      <c r="P77" s="364"/>
    </row>
    <row r="78" spans="1:16" ht="109.5" customHeight="1" thickBot="1" x14ac:dyDescent="0.3">
      <c r="A78" s="343"/>
      <c r="B78" s="344"/>
      <c r="C78" s="356" t="s">
        <v>132</v>
      </c>
      <c r="D78" s="52" t="s">
        <v>195</v>
      </c>
      <c r="E78" s="226" t="s">
        <v>200</v>
      </c>
      <c r="F78" s="282"/>
      <c r="G78" s="53" t="s">
        <v>206</v>
      </c>
      <c r="H78" s="54" t="s">
        <v>178</v>
      </c>
      <c r="I78" s="110" t="s">
        <v>205</v>
      </c>
      <c r="J78" s="115" t="s">
        <v>211</v>
      </c>
      <c r="K78" s="54" t="s">
        <v>170</v>
      </c>
      <c r="L78" s="144" t="s">
        <v>235</v>
      </c>
      <c r="M78" s="144" t="s">
        <v>244</v>
      </c>
      <c r="N78" s="150" t="s">
        <v>256</v>
      </c>
      <c r="O78" s="177" t="s">
        <v>231</v>
      </c>
      <c r="P78" s="362" t="s">
        <v>273</v>
      </c>
    </row>
    <row r="79" spans="1:16" ht="22.5" customHeight="1" x14ac:dyDescent="0.25">
      <c r="A79" s="343"/>
      <c r="B79" s="344"/>
      <c r="C79" s="241"/>
      <c r="D79" s="193" t="s">
        <v>196</v>
      </c>
      <c r="E79" s="237" t="s">
        <v>173</v>
      </c>
      <c r="F79" s="193" t="s">
        <v>201</v>
      </c>
      <c r="G79" s="193" t="s">
        <v>197</v>
      </c>
      <c r="H79" s="198" t="s">
        <v>79</v>
      </c>
      <c r="I79" s="193" t="s">
        <v>208</v>
      </c>
      <c r="J79" s="195" t="s">
        <v>224</v>
      </c>
      <c r="K79" s="198" t="s">
        <v>121</v>
      </c>
      <c r="L79" s="200" t="s">
        <v>235</v>
      </c>
      <c r="M79" s="206" t="s">
        <v>244</v>
      </c>
      <c r="N79" s="208" t="s">
        <v>259</v>
      </c>
      <c r="O79" s="211" t="s">
        <v>92</v>
      </c>
      <c r="P79" s="363"/>
    </row>
    <row r="80" spans="1:16" ht="36.75" customHeight="1" thickBot="1" x14ac:dyDescent="0.3">
      <c r="A80" s="343"/>
      <c r="B80" s="344"/>
      <c r="C80" s="241"/>
      <c r="D80" s="202"/>
      <c r="E80" s="194"/>
      <c r="F80" s="194"/>
      <c r="G80" s="218"/>
      <c r="H80" s="202"/>
      <c r="I80" s="202"/>
      <c r="J80" s="197"/>
      <c r="K80" s="202"/>
      <c r="L80" s="205"/>
      <c r="M80" s="212"/>
      <c r="N80" s="209"/>
      <c r="O80" s="190"/>
      <c r="P80" s="363"/>
    </row>
    <row r="81" spans="1:16" x14ac:dyDescent="0.25">
      <c r="A81" s="343"/>
      <c r="B81" s="344"/>
      <c r="C81" s="241"/>
      <c r="D81" s="202"/>
      <c r="E81" s="244" t="s">
        <v>183</v>
      </c>
      <c r="F81" s="193" t="s">
        <v>201</v>
      </c>
      <c r="G81" s="218"/>
      <c r="H81" s="202"/>
      <c r="I81" s="202"/>
      <c r="J81" s="195" t="s">
        <v>223</v>
      </c>
      <c r="K81" s="202"/>
      <c r="L81" s="205"/>
      <c r="M81" s="212"/>
      <c r="N81" s="209"/>
      <c r="O81" s="190"/>
      <c r="P81" s="363"/>
    </row>
    <row r="82" spans="1:16" x14ac:dyDescent="0.25">
      <c r="A82" s="343"/>
      <c r="B82" s="344"/>
      <c r="C82" s="241"/>
      <c r="D82" s="202"/>
      <c r="E82" s="244"/>
      <c r="F82" s="218"/>
      <c r="G82" s="218"/>
      <c r="H82" s="202"/>
      <c r="I82" s="202"/>
      <c r="J82" s="196"/>
      <c r="K82" s="202"/>
      <c r="L82" s="205"/>
      <c r="M82" s="212"/>
      <c r="N82" s="209"/>
      <c r="O82" s="190"/>
      <c r="P82" s="363"/>
    </row>
    <row r="83" spans="1:16" x14ac:dyDescent="0.25">
      <c r="A83" s="343"/>
      <c r="B83" s="344"/>
      <c r="C83" s="241"/>
      <c r="D83" s="202"/>
      <c r="E83" s="244"/>
      <c r="F83" s="218"/>
      <c r="G83" s="218"/>
      <c r="H83" s="202"/>
      <c r="I83" s="202"/>
      <c r="J83" s="196"/>
      <c r="K83" s="202"/>
      <c r="L83" s="205"/>
      <c r="M83" s="212"/>
      <c r="N83" s="209"/>
      <c r="O83" s="190"/>
      <c r="P83" s="363"/>
    </row>
    <row r="84" spans="1:16" ht="15.75" thickBot="1" x14ac:dyDescent="0.3">
      <c r="A84" s="343"/>
      <c r="B84" s="344"/>
      <c r="C84" s="241"/>
      <c r="D84" s="199"/>
      <c r="E84" s="245"/>
      <c r="F84" s="194"/>
      <c r="G84" s="194"/>
      <c r="H84" s="199"/>
      <c r="I84" s="199"/>
      <c r="J84" s="197"/>
      <c r="K84" s="199"/>
      <c r="L84" s="201"/>
      <c r="M84" s="213"/>
      <c r="N84" s="210"/>
      <c r="O84" s="191"/>
      <c r="P84" s="363"/>
    </row>
    <row r="85" spans="1:16" ht="54.75" customHeight="1" x14ac:dyDescent="0.25">
      <c r="A85" s="343"/>
      <c r="B85" s="344"/>
      <c r="C85" s="241"/>
      <c r="D85" s="198" t="s">
        <v>195</v>
      </c>
      <c r="E85" s="219" t="s">
        <v>92</v>
      </c>
      <c r="F85" s="220"/>
      <c r="G85" s="193" t="s">
        <v>197</v>
      </c>
      <c r="H85" s="198" t="s">
        <v>217</v>
      </c>
      <c r="I85" s="203" t="s">
        <v>218</v>
      </c>
      <c r="J85" s="193" t="s">
        <v>220</v>
      </c>
      <c r="K85" s="198" t="s">
        <v>226</v>
      </c>
      <c r="L85" s="200" t="s">
        <v>92</v>
      </c>
      <c r="M85" s="206" t="s">
        <v>245</v>
      </c>
      <c r="N85" s="208" t="s">
        <v>258</v>
      </c>
      <c r="O85" s="374" t="s">
        <v>92</v>
      </c>
      <c r="P85" s="363"/>
    </row>
    <row r="86" spans="1:16" ht="33" customHeight="1" thickBot="1" x14ac:dyDescent="0.3">
      <c r="A86" s="343"/>
      <c r="B86" s="344"/>
      <c r="C86" s="242"/>
      <c r="D86" s="199"/>
      <c r="E86" s="221"/>
      <c r="F86" s="222"/>
      <c r="G86" s="194"/>
      <c r="H86" s="199"/>
      <c r="I86" s="204"/>
      <c r="J86" s="194"/>
      <c r="K86" s="199"/>
      <c r="L86" s="201"/>
      <c r="M86" s="213"/>
      <c r="N86" s="210"/>
      <c r="O86" s="375"/>
      <c r="P86" s="364"/>
    </row>
    <row r="87" spans="1:16" ht="154.5" customHeight="1" thickBot="1" x14ac:dyDescent="0.3">
      <c r="A87" s="343"/>
      <c r="B87" s="344"/>
      <c r="C87" s="241" t="s">
        <v>132</v>
      </c>
      <c r="D87" s="90" t="s">
        <v>195</v>
      </c>
      <c r="E87" s="239" t="s">
        <v>200</v>
      </c>
      <c r="F87" s="240"/>
      <c r="G87" s="68" t="s">
        <v>206</v>
      </c>
      <c r="H87" s="56" t="s">
        <v>178</v>
      </c>
      <c r="I87" s="110" t="s">
        <v>207</v>
      </c>
      <c r="J87" s="114" t="s">
        <v>211</v>
      </c>
      <c r="K87" s="92" t="s">
        <v>170</v>
      </c>
      <c r="L87" s="122" t="s">
        <v>235</v>
      </c>
      <c r="M87" s="140" t="s">
        <v>244</v>
      </c>
      <c r="N87" s="150" t="s">
        <v>256</v>
      </c>
      <c r="O87" s="177" t="s">
        <v>231</v>
      </c>
      <c r="P87" s="362" t="s">
        <v>277</v>
      </c>
    </row>
    <row r="88" spans="1:16" ht="30.75" customHeight="1" x14ac:dyDescent="0.25">
      <c r="A88" s="343"/>
      <c r="B88" s="344"/>
      <c r="C88" s="241"/>
      <c r="D88" s="193" t="s">
        <v>196</v>
      </c>
      <c r="E88" s="237" t="s">
        <v>173</v>
      </c>
      <c r="F88" s="235" t="s">
        <v>201</v>
      </c>
      <c r="G88" s="193" t="s">
        <v>197</v>
      </c>
      <c r="H88" s="198" t="s">
        <v>79</v>
      </c>
      <c r="I88" s="193" t="s">
        <v>208</v>
      </c>
      <c r="J88" s="195" t="s">
        <v>225</v>
      </c>
      <c r="K88" s="198" t="s">
        <v>121</v>
      </c>
      <c r="L88" s="200" t="s">
        <v>235</v>
      </c>
      <c r="M88" s="206" t="s">
        <v>243</v>
      </c>
      <c r="N88" s="208" t="s">
        <v>259</v>
      </c>
      <c r="O88" s="211" t="s">
        <v>92</v>
      </c>
      <c r="P88" s="365"/>
    </row>
    <row r="89" spans="1:16" ht="25.5" customHeight="1" thickBot="1" x14ac:dyDescent="0.3">
      <c r="A89" s="343"/>
      <c r="B89" s="344"/>
      <c r="C89" s="241"/>
      <c r="D89" s="202"/>
      <c r="E89" s="238"/>
      <c r="F89" s="236"/>
      <c r="G89" s="218"/>
      <c r="H89" s="202"/>
      <c r="I89" s="202"/>
      <c r="J89" s="197"/>
      <c r="K89" s="202"/>
      <c r="L89" s="205"/>
      <c r="M89" s="212"/>
      <c r="N89" s="209"/>
      <c r="O89" s="190"/>
      <c r="P89" s="365"/>
    </row>
    <row r="90" spans="1:16" ht="15.75" customHeight="1" x14ac:dyDescent="0.25">
      <c r="A90" s="343"/>
      <c r="B90" s="344"/>
      <c r="C90" s="241"/>
      <c r="D90" s="202"/>
      <c r="E90" s="244" t="s">
        <v>174</v>
      </c>
      <c r="F90" s="193" t="s">
        <v>202</v>
      </c>
      <c r="G90" s="218"/>
      <c r="H90" s="202"/>
      <c r="I90" s="202"/>
      <c r="J90" s="195" t="s">
        <v>223</v>
      </c>
      <c r="K90" s="202"/>
      <c r="L90" s="205"/>
      <c r="M90" s="212"/>
      <c r="N90" s="209"/>
      <c r="O90" s="190"/>
      <c r="P90" s="365"/>
    </row>
    <row r="91" spans="1:16" x14ac:dyDescent="0.25">
      <c r="A91" s="343"/>
      <c r="B91" s="344"/>
      <c r="C91" s="241"/>
      <c r="D91" s="202"/>
      <c r="E91" s="244"/>
      <c r="F91" s="218"/>
      <c r="G91" s="218"/>
      <c r="H91" s="202"/>
      <c r="I91" s="202"/>
      <c r="J91" s="196"/>
      <c r="K91" s="202"/>
      <c r="L91" s="205"/>
      <c r="M91" s="212"/>
      <c r="N91" s="209"/>
      <c r="O91" s="190"/>
      <c r="P91" s="365"/>
    </row>
    <row r="92" spans="1:16" ht="15.75" customHeight="1" x14ac:dyDescent="0.25">
      <c r="A92" s="343"/>
      <c r="B92" s="344"/>
      <c r="C92" s="241"/>
      <c r="D92" s="202"/>
      <c r="E92" s="244"/>
      <c r="F92" s="218"/>
      <c r="G92" s="218"/>
      <c r="H92" s="202"/>
      <c r="I92" s="202"/>
      <c r="J92" s="196"/>
      <c r="K92" s="202"/>
      <c r="L92" s="205"/>
      <c r="M92" s="212"/>
      <c r="N92" s="209"/>
      <c r="O92" s="190"/>
      <c r="P92" s="365"/>
    </row>
    <row r="93" spans="1:16" ht="5.25" customHeight="1" thickBot="1" x14ac:dyDescent="0.3">
      <c r="A93" s="343"/>
      <c r="B93" s="344"/>
      <c r="C93" s="241"/>
      <c r="D93" s="199"/>
      <c r="E93" s="245"/>
      <c r="F93" s="194"/>
      <c r="G93" s="194"/>
      <c r="H93" s="199"/>
      <c r="I93" s="199"/>
      <c r="J93" s="197"/>
      <c r="K93" s="199"/>
      <c r="L93" s="201"/>
      <c r="M93" s="213"/>
      <c r="N93" s="210"/>
      <c r="O93" s="191"/>
      <c r="P93" s="365"/>
    </row>
    <row r="94" spans="1:16" ht="76.5" customHeight="1" x14ac:dyDescent="0.25">
      <c r="A94" s="343"/>
      <c r="B94" s="344"/>
      <c r="C94" s="241"/>
      <c r="D94" s="198" t="s">
        <v>195</v>
      </c>
      <c r="E94" s="219" t="s">
        <v>92</v>
      </c>
      <c r="F94" s="220"/>
      <c r="G94" s="193" t="s">
        <v>197</v>
      </c>
      <c r="H94" s="198" t="s">
        <v>219</v>
      </c>
      <c r="I94" s="203" t="s">
        <v>218</v>
      </c>
      <c r="J94" s="193" t="s">
        <v>220</v>
      </c>
      <c r="K94" s="198" t="s">
        <v>228</v>
      </c>
      <c r="L94" s="200" t="s">
        <v>92</v>
      </c>
      <c r="M94" s="367" t="s">
        <v>242</v>
      </c>
      <c r="N94" s="208" t="s">
        <v>258</v>
      </c>
      <c r="O94" s="211" t="s">
        <v>92</v>
      </c>
      <c r="P94" s="365"/>
    </row>
    <row r="95" spans="1:16" ht="27.75" customHeight="1" thickBot="1" x14ac:dyDescent="0.3">
      <c r="A95" s="345"/>
      <c r="B95" s="346"/>
      <c r="C95" s="242"/>
      <c r="D95" s="199"/>
      <c r="E95" s="221"/>
      <c r="F95" s="222"/>
      <c r="G95" s="194"/>
      <c r="H95" s="199"/>
      <c r="I95" s="204"/>
      <c r="J95" s="194"/>
      <c r="K95" s="199"/>
      <c r="L95" s="201"/>
      <c r="M95" s="368"/>
      <c r="N95" s="210"/>
      <c r="O95" s="191"/>
      <c r="P95" s="366"/>
    </row>
    <row r="118" spans="10:10" ht="15.75" thickBot="1" x14ac:dyDescent="0.3"/>
    <row r="119" spans="10:10" x14ac:dyDescent="0.25">
      <c r="J119" s="193" t="s">
        <v>137</v>
      </c>
    </row>
    <row r="120" spans="10:10" ht="111" customHeight="1" thickBot="1" x14ac:dyDescent="0.3">
      <c r="J120" s="194"/>
    </row>
    <row r="121" spans="10:10" ht="75" x14ac:dyDescent="0.25">
      <c r="J121" s="75" t="s">
        <v>138</v>
      </c>
    </row>
  </sheetData>
  <mergeCells count="273">
    <mergeCell ref="P3:P8"/>
    <mergeCell ref="P9:P16"/>
    <mergeCell ref="P28:P38"/>
    <mergeCell ref="P19:P27"/>
    <mergeCell ref="P39:P46"/>
    <mergeCell ref="P48:P52"/>
    <mergeCell ref="P53:P57"/>
    <mergeCell ref="P60:P68"/>
    <mergeCell ref="P69:P77"/>
    <mergeCell ref="P78:P86"/>
    <mergeCell ref="P87:P95"/>
    <mergeCell ref="M85:M86"/>
    <mergeCell ref="M88:M93"/>
    <mergeCell ref="M94:M95"/>
    <mergeCell ref="M3:M4"/>
    <mergeCell ref="M5:M7"/>
    <mergeCell ref="M12:M14"/>
    <mergeCell ref="M9:M11"/>
    <mergeCell ref="M15:M16"/>
    <mergeCell ref="M19:M22"/>
    <mergeCell ref="M23:M26"/>
    <mergeCell ref="M28:M31"/>
    <mergeCell ref="M32:M36"/>
    <mergeCell ref="N94:N95"/>
    <mergeCell ref="O94:O95"/>
    <mergeCell ref="N70:N75"/>
    <mergeCell ref="O70:O75"/>
    <mergeCell ref="N79:N84"/>
    <mergeCell ref="O79:O84"/>
    <mergeCell ref="N85:N86"/>
    <mergeCell ref="O85:O86"/>
    <mergeCell ref="N88:N93"/>
    <mergeCell ref="O88:O93"/>
    <mergeCell ref="A60:B95"/>
    <mergeCell ref="D28:D31"/>
    <mergeCell ref="E28:F31"/>
    <mergeCell ref="G28:G31"/>
    <mergeCell ref="H28:H31"/>
    <mergeCell ref="I28:I31"/>
    <mergeCell ref="C28:C38"/>
    <mergeCell ref="F32:F33"/>
    <mergeCell ref="F34:F36"/>
    <mergeCell ref="E37:F37"/>
    <mergeCell ref="I32:I36"/>
    <mergeCell ref="C78:C86"/>
    <mergeCell ref="E78:F78"/>
    <mergeCell ref="D79:D84"/>
    <mergeCell ref="E79:E80"/>
    <mergeCell ref="C60:C68"/>
    <mergeCell ref="E60:F60"/>
    <mergeCell ref="A59:B59"/>
    <mergeCell ref="A18:B57"/>
    <mergeCell ref="H46:H47"/>
    <mergeCell ref="E76:F76"/>
    <mergeCell ref="E23:E25"/>
    <mergeCell ref="F23:F25"/>
    <mergeCell ref="D23:D26"/>
    <mergeCell ref="O3:O4"/>
    <mergeCell ref="I3:I4"/>
    <mergeCell ref="K3:K4"/>
    <mergeCell ref="L3:L4"/>
    <mergeCell ref="G70:G75"/>
    <mergeCell ref="H70:H75"/>
    <mergeCell ref="E59:F59"/>
    <mergeCell ref="I70:I75"/>
    <mergeCell ref="K70:K75"/>
    <mergeCell ref="L70:L75"/>
    <mergeCell ref="J23:J24"/>
    <mergeCell ref="L5:L7"/>
    <mergeCell ref="K46:K47"/>
    <mergeCell ref="K61:K66"/>
    <mergeCell ref="E63:E66"/>
    <mergeCell ref="E67:F67"/>
    <mergeCell ref="E68:F68"/>
    <mergeCell ref="N49:N50"/>
    <mergeCell ref="O49:O50"/>
    <mergeCell ref="L54:L55"/>
    <mergeCell ref="N54:N55"/>
    <mergeCell ref="O54:O55"/>
    <mergeCell ref="N61:N66"/>
    <mergeCell ref="O61:O66"/>
    <mergeCell ref="O12:O14"/>
    <mergeCell ref="H49:H50"/>
    <mergeCell ref="I49:I50"/>
    <mergeCell ref="D54:D55"/>
    <mergeCell ref="G54:G55"/>
    <mergeCell ref="L61:L66"/>
    <mergeCell ref="D61:D66"/>
    <mergeCell ref="E61:E62"/>
    <mergeCell ref="K79:K84"/>
    <mergeCell ref="L79:L84"/>
    <mergeCell ref="E81:E84"/>
    <mergeCell ref="F81:F84"/>
    <mergeCell ref="J81:J84"/>
    <mergeCell ref="M40:M42"/>
    <mergeCell ref="M49:M50"/>
    <mergeCell ref="M54:M55"/>
    <mergeCell ref="M61:M66"/>
    <mergeCell ref="M70:M75"/>
    <mergeCell ref="M79:M84"/>
    <mergeCell ref="J46:J47"/>
    <mergeCell ref="E77:F77"/>
    <mergeCell ref="D46:D47"/>
    <mergeCell ref="E46:F47"/>
    <mergeCell ref="G46:G47"/>
    <mergeCell ref="N3:N4"/>
    <mergeCell ref="K88:K93"/>
    <mergeCell ref="F79:F80"/>
    <mergeCell ref="G79:G84"/>
    <mergeCell ref="H79:H84"/>
    <mergeCell ref="J79:J80"/>
    <mergeCell ref="L15:L16"/>
    <mergeCell ref="N9:N11"/>
    <mergeCell ref="N12:N14"/>
    <mergeCell ref="N15:N16"/>
    <mergeCell ref="N19:N22"/>
    <mergeCell ref="L23:L26"/>
    <mergeCell ref="N23:N26"/>
    <mergeCell ref="L28:L31"/>
    <mergeCell ref="N28:N31"/>
    <mergeCell ref="H54:H55"/>
    <mergeCell ref="E51:F51"/>
    <mergeCell ref="I54:I55"/>
    <mergeCell ref="F71:F75"/>
    <mergeCell ref="F62:F66"/>
    <mergeCell ref="I79:I84"/>
    <mergeCell ref="G61:G66"/>
    <mergeCell ref="H61:H66"/>
    <mergeCell ref="I61:I66"/>
    <mergeCell ref="D19:D22"/>
    <mergeCell ref="E19:F22"/>
    <mergeCell ref="G19:G22"/>
    <mergeCell ref="H19:H22"/>
    <mergeCell ref="G23:G26"/>
    <mergeCell ref="H23:H26"/>
    <mergeCell ref="J42:J44"/>
    <mergeCell ref="C39:C47"/>
    <mergeCell ref="C69:C77"/>
    <mergeCell ref="D70:D75"/>
    <mergeCell ref="E70:E71"/>
    <mergeCell ref="E72:E75"/>
    <mergeCell ref="A1:L1"/>
    <mergeCell ref="E2:F2"/>
    <mergeCell ref="F5:F6"/>
    <mergeCell ref="E8:F8"/>
    <mergeCell ref="J119:J120"/>
    <mergeCell ref="D9:D11"/>
    <mergeCell ref="A3:B16"/>
    <mergeCell ref="C9:C16"/>
    <mergeCell ref="E5:E6"/>
    <mergeCell ref="K12:K14"/>
    <mergeCell ref="L12:L14"/>
    <mergeCell ref="E12:E13"/>
    <mergeCell ref="F12:F13"/>
    <mergeCell ref="G12:G14"/>
    <mergeCell ref="H12:H14"/>
    <mergeCell ref="D3:D4"/>
    <mergeCell ref="E3:F4"/>
    <mergeCell ref="G3:G4"/>
    <mergeCell ref="H3:H4"/>
    <mergeCell ref="I12:I14"/>
    <mergeCell ref="J12:J13"/>
    <mergeCell ref="H5:H7"/>
    <mergeCell ref="I5:I7"/>
    <mergeCell ref="K5:K7"/>
    <mergeCell ref="C3:C8"/>
    <mergeCell ref="A2:C2"/>
    <mergeCell ref="A58:L58"/>
    <mergeCell ref="E69:F69"/>
    <mergeCell ref="E38:F38"/>
    <mergeCell ref="E9:F11"/>
    <mergeCell ref="D5:D7"/>
    <mergeCell ref="G5:G7"/>
    <mergeCell ref="G9:G11"/>
    <mergeCell ref="H9:H11"/>
    <mergeCell ref="I9:I11"/>
    <mergeCell ref="K9:K11"/>
    <mergeCell ref="L9:L11"/>
    <mergeCell ref="L32:L36"/>
    <mergeCell ref="E18:F18"/>
    <mergeCell ref="D40:D44"/>
    <mergeCell ref="G40:G44"/>
    <mergeCell ref="E32:E33"/>
    <mergeCell ref="D32:D36"/>
    <mergeCell ref="E34:E36"/>
    <mergeCell ref="E56:F56"/>
    <mergeCell ref="E57:F57"/>
    <mergeCell ref="F40:F41"/>
    <mergeCell ref="F42:F44"/>
    <mergeCell ref="O5:O7"/>
    <mergeCell ref="N5:N7"/>
    <mergeCell ref="D15:D16"/>
    <mergeCell ref="E15:F15"/>
    <mergeCell ref="H15:H16"/>
    <mergeCell ref="G15:G16"/>
    <mergeCell ref="I15:I16"/>
    <mergeCell ref="H32:H36"/>
    <mergeCell ref="J34:J36"/>
    <mergeCell ref="K32:K36"/>
    <mergeCell ref="D12:D14"/>
    <mergeCell ref="E16:F16"/>
    <mergeCell ref="G32:G36"/>
    <mergeCell ref="A17:L17"/>
    <mergeCell ref="C18:C27"/>
    <mergeCell ref="I19:I22"/>
    <mergeCell ref="K19:K22"/>
    <mergeCell ref="L19:L22"/>
    <mergeCell ref="K15:K16"/>
    <mergeCell ref="J25:J26"/>
    <mergeCell ref="I23:I26"/>
    <mergeCell ref="K23:K26"/>
    <mergeCell ref="O15:O16"/>
    <mergeCell ref="O23:O26"/>
    <mergeCell ref="D94:D95"/>
    <mergeCell ref="E94:F95"/>
    <mergeCell ref="G94:G95"/>
    <mergeCell ref="H94:H95"/>
    <mergeCell ref="I94:I95"/>
    <mergeCell ref="C48:C52"/>
    <mergeCell ref="E27:F27"/>
    <mergeCell ref="E45:F45"/>
    <mergeCell ref="E53:F53"/>
    <mergeCell ref="E48:F48"/>
    <mergeCell ref="E52:F52"/>
    <mergeCell ref="F88:F89"/>
    <mergeCell ref="E88:E89"/>
    <mergeCell ref="E87:F87"/>
    <mergeCell ref="I40:I44"/>
    <mergeCell ref="C87:C95"/>
    <mergeCell ref="E39:F39"/>
    <mergeCell ref="E40:E41"/>
    <mergeCell ref="E42:E44"/>
    <mergeCell ref="F90:F93"/>
    <mergeCell ref="E90:E93"/>
    <mergeCell ref="H40:H44"/>
    <mergeCell ref="D49:D50"/>
    <mergeCell ref="G49:G50"/>
    <mergeCell ref="I88:I93"/>
    <mergeCell ref="J63:J66"/>
    <mergeCell ref="D85:D86"/>
    <mergeCell ref="E85:F86"/>
    <mergeCell ref="G85:G86"/>
    <mergeCell ref="H85:H86"/>
    <mergeCell ref="I85:I86"/>
    <mergeCell ref="J90:J93"/>
    <mergeCell ref="J88:J89"/>
    <mergeCell ref="D88:D93"/>
    <mergeCell ref="H88:H93"/>
    <mergeCell ref="G88:G93"/>
    <mergeCell ref="O9:O11"/>
    <mergeCell ref="O19:O22"/>
    <mergeCell ref="O28:O31"/>
    <mergeCell ref="J85:J86"/>
    <mergeCell ref="J94:J95"/>
    <mergeCell ref="J72:J75"/>
    <mergeCell ref="K94:K95"/>
    <mergeCell ref="L94:L95"/>
    <mergeCell ref="K85:K86"/>
    <mergeCell ref="L85:L86"/>
    <mergeCell ref="K40:K42"/>
    <mergeCell ref="K49:K50"/>
    <mergeCell ref="K54:K55"/>
    <mergeCell ref="L88:L93"/>
    <mergeCell ref="L46:L47"/>
    <mergeCell ref="J40:J41"/>
    <mergeCell ref="N32:N36"/>
    <mergeCell ref="O32:O36"/>
    <mergeCell ref="L40:L44"/>
    <mergeCell ref="N40:N42"/>
    <mergeCell ref="O40:O42"/>
    <mergeCell ref="L49:L50"/>
    <mergeCell ref="J32:J33"/>
    <mergeCell ref="K28:K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2" workbookViewId="0">
      <selection activeCell="B5" sqref="B5:H6"/>
    </sheetView>
  </sheetViews>
  <sheetFormatPr baseColWidth="10" defaultRowHeight="15" x14ac:dyDescent="0.25"/>
  <cols>
    <col min="1" max="1" width="12.5703125" style="14" bestFit="1" customWidth="1"/>
    <col min="2" max="2" width="11.85546875" bestFit="1" customWidth="1"/>
    <col min="3" max="3" width="10.7109375" bestFit="1" customWidth="1"/>
    <col min="4" max="4" width="14" customWidth="1"/>
    <col min="5" max="5" width="16" customWidth="1"/>
    <col min="6" max="6" width="14" customWidth="1"/>
    <col min="7" max="7" width="10.140625" customWidth="1"/>
    <col min="8" max="8" width="10.140625" bestFit="1" customWidth="1"/>
    <col min="9" max="9" width="6.5703125" bestFit="1" customWidth="1"/>
  </cols>
  <sheetData>
    <row r="1" spans="1:9" ht="56.25" customHeight="1" x14ac:dyDescent="0.25">
      <c r="A1" s="376" t="s">
        <v>63</v>
      </c>
      <c r="B1" s="376"/>
      <c r="C1" s="376"/>
      <c r="D1" s="376"/>
      <c r="E1" s="376"/>
      <c r="F1" s="376"/>
      <c r="G1" s="376"/>
      <c r="H1" s="376"/>
      <c r="I1" s="376"/>
    </row>
    <row r="2" spans="1:9" ht="56.25" customHeight="1" x14ac:dyDescent="0.25">
      <c r="A2" s="17" t="s">
        <v>64</v>
      </c>
      <c r="B2" s="17" t="s">
        <v>62</v>
      </c>
      <c r="C2" s="17" t="s">
        <v>65</v>
      </c>
      <c r="D2" s="17" t="s">
        <v>66</v>
      </c>
      <c r="E2" s="17" t="s">
        <v>67</v>
      </c>
      <c r="F2" s="21" t="s">
        <v>68</v>
      </c>
      <c r="G2" s="21" t="s">
        <v>78</v>
      </c>
      <c r="H2" s="21" t="s">
        <v>70</v>
      </c>
      <c r="I2" s="21" t="s">
        <v>71</v>
      </c>
    </row>
    <row r="3" spans="1:9" ht="75" x14ac:dyDescent="0.25">
      <c r="A3" s="15" t="s">
        <v>72</v>
      </c>
      <c r="B3" s="20" t="s">
        <v>82</v>
      </c>
      <c r="C3" s="15" t="s">
        <v>81</v>
      </c>
      <c r="D3" s="20" t="s">
        <v>77</v>
      </c>
      <c r="E3" s="15" t="s">
        <v>80</v>
      </c>
      <c r="F3" s="20" t="s">
        <v>83</v>
      </c>
      <c r="G3" s="23" t="s">
        <v>84</v>
      </c>
      <c r="H3" s="23"/>
      <c r="I3" s="22">
        <f>3.5*64*4*25/1000*4.8</f>
        <v>107.52</v>
      </c>
    </row>
    <row r="4" spans="1:9" ht="42.75" customHeight="1" x14ac:dyDescent="0.25">
      <c r="A4" s="15" t="s">
        <v>72</v>
      </c>
      <c r="B4" s="20"/>
      <c r="C4" s="19"/>
      <c r="D4" s="15" t="s">
        <v>79</v>
      </c>
      <c r="E4" s="19"/>
      <c r="F4" s="19"/>
      <c r="G4" s="19"/>
      <c r="H4" s="19"/>
      <c r="I4" s="24"/>
    </row>
    <row r="5" spans="1:9" ht="51" customHeight="1" x14ac:dyDescent="0.25">
      <c r="A5" s="15" t="s">
        <v>72</v>
      </c>
      <c r="B5" s="20" t="s">
        <v>87</v>
      </c>
      <c r="C5" s="20" t="s">
        <v>76</v>
      </c>
      <c r="D5" s="15" t="s">
        <v>85</v>
      </c>
      <c r="E5" s="15" t="s">
        <v>90</v>
      </c>
      <c r="F5" s="20" t="s">
        <v>88</v>
      </c>
      <c r="G5" s="20" t="s">
        <v>89</v>
      </c>
      <c r="H5" s="25" t="s">
        <v>91</v>
      </c>
      <c r="I5" s="24"/>
    </row>
    <row r="6" spans="1:9" ht="49.5" customHeight="1" x14ac:dyDescent="0.25">
      <c r="A6" s="15" t="s">
        <v>72</v>
      </c>
      <c r="B6" s="20" t="s">
        <v>92</v>
      </c>
      <c r="C6" s="20" t="s">
        <v>93</v>
      </c>
      <c r="D6" s="15" t="s">
        <v>86</v>
      </c>
      <c r="E6" s="19"/>
      <c r="F6" s="19" t="s">
        <v>94</v>
      </c>
      <c r="G6" s="15" t="s">
        <v>92</v>
      </c>
      <c r="H6" s="19"/>
      <c r="I6" s="24"/>
    </row>
    <row r="7" spans="1:9" ht="51" customHeight="1" x14ac:dyDescent="0.25">
      <c r="A7" s="376" t="s">
        <v>74</v>
      </c>
      <c r="B7" s="376"/>
      <c r="C7" s="376"/>
      <c r="D7" s="376"/>
      <c r="E7" s="376"/>
      <c r="F7" s="376"/>
      <c r="G7" s="376"/>
      <c r="H7" s="376"/>
      <c r="I7" s="376"/>
    </row>
    <row r="8" spans="1:9" x14ac:dyDescent="0.25">
      <c r="A8" s="17" t="s">
        <v>64</v>
      </c>
      <c r="B8" s="16" t="s">
        <v>62</v>
      </c>
      <c r="C8" s="16" t="s">
        <v>65</v>
      </c>
      <c r="D8" s="16" t="s">
        <v>66</v>
      </c>
      <c r="E8" s="16" t="s">
        <v>67</v>
      </c>
      <c r="F8" s="18" t="s">
        <v>68</v>
      </c>
      <c r="G8" s="18" t="s">
        <v>69</v>
      </c>
      <c r="H8" s="18" t="s">
        <v>70</v>
      </c>
      <c r="I8" s="18" t="s">
        <v>71</v>
      </c>
    </row>
    <row r="9" spans="1:9" ht="45" x14ac:dyDescent="0.25">
      <c r="A9" s="15" t="s">
        <v>72</v>
      </c>
      <c r="B9" s="20" t="s">
        <v>73</v>
      </c>
      <c r="C9" s="2"/>
      <c r="D9" s="2"/>
      <c r="E9" s="2"/>
      <c r="F9" s="2"/>
      <c r="G9" s="2"/>
      <c r="H9" s="2"/>
      <c r="I9" s="2"/>
    </row>
    <row r="10" spans="1:9" ht="42" customHeight="1" x14ac:dyDescent="0.25">
      <c r="A10" s="376" t="s">
        <v>75</v>
      </c>
      <c r="B10" s="376"/>
      <c r="C10" s="376"/>
      <c r="D10" s="376"/>
      <c r="E10" s="376"/>
      <c r="F10" s="376"/>
      <c r="G10" s="376"/>
      <c r="H10" s="376"/>
      <c r="I10" s="376"/>
    </row>
    <row r="11" spans="1:9" x14ac:dyDescent="0.25">
      <c r="A11" s="17" t="s">
        <v>64</v>
      </c>
      <c r="B11" s="16" t="s">
        <v>62</v>
      </c>
      <c r="C11" s="16" t="s">
        <v>65</v>
      </c>
      <c r="D11" s="16" t="s">
        <v>66</v>
      </c>
      <c r="E11" s="16" t="s">
        <v>67</v>
      </c>
      <c r="F11" s="18" t="s">
        <v>68</v>
      </c>
      <c r="G11" s="18" t="s">
        <v>69</v>
      </c>
      <c r="H11" s="18" t="s">
        <v>70</v>
      </c>
      <c r="I11" s="18" t="s">
        <v>71</v>
      </c>
    </row>
    <row r="12" spans="1:9" ht="45" x14ac:dyDescent="0.25">
      <c r="A12" s="15" t="s">
        <v>72</v>
      </c>
      <c r="B12" s="20" t="s">
        <v>73</v>
      </c>
      <c r="C12" s="2"/>
      <c r="D12" s="2"/>
      <c r="E12" s="2"/>
      <c r="F12" s="2"/>
      <c r="G12" s="2"/>
      <c r="H12" s="2"/>
      <c r="I12" s="2"/>
    </row>
  </sheetData>
  <mergeCells count="3">
    <mergeCell ref="A1:I1"/>
    <mergeCell ref="A7:I7"/>
    <mergeCell ref="A10:I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cols>
    <col min="1" max="1" width="61.85546875" bestFit="1" customWidth="1"/>
  </cols>
  <sheetData>
    <row r="1" spans="1:1" x14ac:dyDescent="0.25">
      <c r="A1" s="86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DANIELA</vt:lpstr>
      <vt:lpstr>FELIPE</vt:lpstr>
      <vt:lpstr>Prescripcion</vt:lpstr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Saenz</dc:creator>
  <cp:lastModifiedBy>prestamoqm</cp:lastModifiedBy>
  <dcterms:created xsi:type="dcterms:W3CDTF">2015-03-16T18:16:43Z</dcterms:created>
  <dcterms:modified xsi:type="dcterms:W3CDTF">2015-05-26T17:00:51Z</dcterms:modified>
</cp:coreProperties>
</file>